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mai képek\"/>
    </mc:Choice>
  </mc:AlternateContent>
  <bookViews>
    <workbookView xWindow="-120" yWindow="-120" windowWidth="20730" windowHeight="11160" activeTab="2"/>
  </bookViews>
  <sheets>
    <sheet name="Számítás" sheetId="1" r:id="rId1"/>
    <sheet name="Sűrűség" sheetId="2" r:id="rId2"/>
    <sheet name="Korrekció" sheetId="3" r:id="rId3"/>
  </sheets>
  <calcPr calcId="152511"/>
</workbook>
</file>

<file path=xl/calcChain.xml><?xml version="1.0" encoding="utf-8"?>
<calcChain xmlns="http://schemas.openxmlformats.org/spreadsheetml/2006/main">
  <c r="A4" i="3" l="1"/>
  <c r="B4" i="3" s="1"/>
  <c r="B3" i="3"/>
  <c r="A3" i="3"/>
  <c r="B2" i="3"/>
  <c r="A6" i="3" s="1"/>
  <c r="B6" i="2"/>
  <c r="A25" i="2" s="1"/>
  <c r="B4" i="2"/>
  <c r="A7" i="3" s="1"/>
  <c r="B3" i="2"/>
  <c r="C3" i="2" s="1"/>
  <c r="B2" i="2"/>
  <c r="C4" i="1"/>
  <c r="C3" i="1"/>
  <c r="A20" i="2" l="1"/>
  <c r="B20" i="2" s="1"/>
  <c r="C25" i="2"/>
  <c r="D25" i="2"/>
  <c r="B5" i="3"/>
  <c r="A5" i="3"/>
  <c r="C21" i="2"/>
  <c r="B25" i="2"/>
  <c r="C20" i="2"/>
  <c r="D20" i="2" s="1"/>
  <c r="C22" i="2"/>
  <c r="C4" i="2"/>
  <c r="A21" i="2" l="1"/>
  <c r="B7" i="3"/>
  <c r="B6" i="3" s="1"/>
  <c r="B21" i="2"/>
  <c r="D21" i="2" s="1"/>
  <c r="B5" i="2"/>
  <c r="B5" i="1"/>
  <c r="B22" i="2"/>
  <c r="A22" i="2"/>
  <c r="A26" i="2"/>
  <c r="C7" i="1" l="1"/>
  <c r="C5" i="1"/>
  <c r="D22" i="2"/>
  <c r="A23" i="2" s="1"/>
  <c r="B23" i="2" s="1"/>
  <c r="D23" i="2"/>
  <c r="C5" i="2"/>
  <c r="C23" i="2"/>
  <c r="C7" i="2"/>
  <c r="B24" i="2" l="1"/>
  <c r="A24" i="2"/>
  <c r="D24" i="2"/>
  <c r="C24" i="2" l="1"/>
  <c r="E24" i="2" s="1"/>
  <c r="F24" i="2" s="1"/>
  <c r="G24" i="2" s="1"/>
  <c r="B26" i="2" s="1"/>
  <c r="F20" i="2"/>
  <c r="G20" i="2" s="1"/>
  <c r="B8" i="2" l="1"/>
  <c r="B8" i="1"/>
  <c r="F21" i="2"/>
  <c r="G21" i="2" s="1"/>
  <c r="C26" i="2"/>
  <c r="D26" i="2" s="1"/>
  <c r="B7" i="2" l="1"/>
  <c r="B7" i="1"/>
</calcChain>
</file>

<file path=xl/comments1.xml><?xml version="1.0" encoding="utf-8"?>
<comments xmlns="http://schemas.openxmlformats.org/spreadsheetml/2006/main">
  <authors>
    <author/>
  </authors>
  <commentList>
    <comment ref="A2" authorId="0" shapeId="0">
      <text>
        <r>
          <rPr>
            <sz val="11"/>
            <color rgb="FF000000"/>
            <rFont val="Calibri"/>
          </rPr>
          <t>Ennyi liter szeszt akarunk hígítani, a tömény azt jelenti itt, hogy hígításra váró. A fokolóval nem lehet mérni konyak vagy likőr szeszfokát és a számítások is hamisak lesznek, mert a cukortartalom a sűrűséget növeli. A számítás alszesz, pálinka, vodka, gin hígítására jó.</t>
        </r>
      </text>
    </comment>
    <comment ref="A3" authorId="0" shapeId="0">
      <text>
        <r>
          <rPr>
            <sz val="11"/>
            <color rgb="FF000000"/>
            <rFont val="Calibri"/>
          </rPr>
          <t>A tömény szeszben lévő fokolóról leolvasott szeszfok</t>
        </r>
      </text>
    </comment>
    <comment ref="A4" authorId="0" shapeId="0">
      <text>
        <r>
          <rPr>
            <sz val="11"/>
            <color rgb="FF000000"/>
            <rFont val="Calibri"/>
          </rPr>
          <t>A tömény szesz hőmérséklete. Hőmérős fokolóról vagy más belemerített hőmérőről leolvasott érték.</t>
        </r>
      </text>
    </comment>
    <comment ref="A5" authorId="0" shapeId="0">
      <text>
        <r>
          <rPr>
            <sz val="11"/>
            <color rgb="FF000000"/>
            <rFont val="Calibri"/>
          </rPr>
          <t>A fenti két adatból számított érték.
Ha a szeszünk 20°C-os  lenne, ennyit mutatna benne a fokoló.</t>
        </r>
      </text>
    </comment>
    <comment ref="A6" authorId="0" shapeId="0">
      <text>
        <r>
          <rPr>
            <sz val="11"/>
            <color rgb="FF000000"/>
            <rFont val="Calibri"/>
          </rPr>
          <t>Ide írjuk, hogy milyen szeszfokot akarunk elérni a hígítással. Ha ez magasabb, mint a valódi szeszfok, akkor a piros "sűrítés:-)" üzenetet kapjuk. Ne felejtsük el, hogy ez a 20°C-on várható szeszfok lesz.</t>
        </r>
      </text>
    </comment>
    <comment ref="A7" authorId="0" shapeId="0">
      <text>
        <r>
          <rPr>
            <sz val="11"/>
            <color rgb="FF000000"/>
            <rFont val="Calibri"/>
          </rPr>
          <t>A hígítóvíz is 20°C-os, mint ahogy a másik két kék eredmény mező is 20°C-on mért értékeket ad.</t>
        </r>
      </text>
    </comment>
    <comment ref="A8" authorId="0" shapeId="0">
      <text>
        <r>
          <rPr>
            <sz val="11"/>
            <color rgb="FF000000"/>
            <rFont val="Calibri"/>
          </rPr>
          <t>A hígított szesz 20°C-on mérhető térfogata.
Hígításkor a szesz melegszik, emiatt tágul és ha megvárjuk, amíg 20°C-ra visszahűl akkor lesz ennyi a térfogata.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2" authorId="0" shapeId="0">
      <text>
        <r>
          <rPr>
            <sz val="11"/>
            <color rgb="FF000000"/>
            <rFont val="Calibri"/>
          </rPr>
          <t>Ennyi liter szeszt akarunk hígítani. A fokolóval nem lehet mérni konyak vagy likőr szeszfokát és a számítások is hamisak lesznek, mert a cukortartalom a sűrűséget növeli.</t>
        </r>
      </text>
    </comment>
    <comment ref="A3" authorId="0" shapeId="0">
      <text>
        <r>
          <rPr>
            <sz val="11"/>
            <color rgb="FF000000"/>
            <rFont val="Calibri"/>
          </rPr>
          <t>A tömény szeszben lévő fokolóról leolvasott szeszfok</t>
        </r>
      </text>
    </comment>
    <comment ref="A4" authorId="0" shapeId="0">
      <text>
        <r>
          <rPr>
            <sz val="11"/>
            <color rgb="FF000000"/>
            <rFont val="Calibri"/>
          </rPr>
          <t>A tömény szesz hőmérséklete. Hőmérős fokolóról vagy más belemerített hőmérőről leolvasott érték.</t>
        </r>
      </text>
    </comment>
    <comment ref="A5" authorId="0" shapeId="0">
      <text>
        <r>
          <rPr>
            <sz val="11"/>
            <color rgb="FF000000"/>
            <rFont val="Calibri"/>
          </rPr>
          <t>A fenti két adatból számított érték.
Ha a szeszünk 20°C-os  lenne, ennyit mutatna benne a fokoló.</t>
        </r>
      </text>
    </comment>
    <comment ref="A6" authorId="0" shapeId="0">
      <text>
        <r>
          <rPr>
            <sz val="11"/>
            <color rgb="FF000000"/>
            <rFont val="Calibri"/>
          </rPr>
          <t>Ide írjuk, hogy milyen szeszfokot akarunk elérni a hígítással. Ha ez magasabb, mint a valódi szeszfok, akkor a piros "sűrítés:-)" üzenetet kapjuk. Ne felejtsük el, hogy ez a 20°C-on várható szeszfok lesz.</t>
        </r>
      </text>
    </comment>
    <comment ref="A7" authorId="0" shapeId="0">
      <text>
        <r>
          <rPr>
            <sz val="11"/>
            <color rgb="FF000000"/>
            <rFont val="Calibri"/>
          </rPr>
          <t>A hígítóvíz is 20°C-os, mint ahogy a másik két kék mező is 20°C-on mért értékeket ad.</t>
        </r>
      </text>
    </comment>
    <comment ref="A8" authorId="0" shapeId="0">
      <text>
        <r>
          <rPr>
            <sz val="11"/>
            <color rgb="FF000000"/>
            <rFont val="Calibri"/>
          </rPr>
          <t>A hígított szesz 20°C-on mérhető térfogata.
Hígításkor a szesz melegszik, emiatt tágul.</t>
        </r>
      </text>
    </comment>
    <comment ref="A10" authorId="0" shapeId="0">
      <text>
        <r>
          <rPr>
            <sz val="11"/>
            <color rgb="FF000000"/>
            <rFont val="Calibri"/>
          </rPr>
          <t>10-96%-os szeszek hígítása
Nem kell megnyitni a Korrekció lapot, csak a Számítás lapon dolgozzunk. Itt csak a sárga mezőkbe írhatunk, a kék mezőkben kapjuk az eredményt. Ha egy cella sarkában piros háromszöget látunk, az megjegyzést rejt, húzzuk rá az egeret és olvashatjuk.
Nem kötelező az első (liter) sort kitölteni, használhatjuk pusztán a valódi szeszfok kiszámítására is a sorokat, ilyenkor a Korrekció lapon keres az Excel.
A beírható szeszfok 10-96%, a beírható hőmérséklet 5-29,9°C.
Tizedes számok is írhatók, a tizedes jel a vessző, nem a pont, de ez az Excelünktől is függhet.
A szélső értékek közelében nem mindig működik a számítás, pl. 12% szeszfok és 7°C alatti érték együttes beírásánál.
A literek számítása során észrevehetjük, hogy 100l szesz és 10l hígító víz nem 110l hígított szeszt ad, hanem kevesebbet. Ezt a térfogati kontrakció jelensége: a szesz keveredése során az összetevők térfogatánál kisebb lesz, "összehúzódik". Egy másik jelenség: hígítás során a szesz enyhén melegszik, ettől kitágul. A számítás mindkét jelenséget figyelembe veszi, de 20°C-on mért eredményt ad.</t>
        </r>
      </text>
    </comment>
    <comment ref="A20" authorId="0" shapeId="0">
      <text>
        <r>
          <rPr>
            <sz val="11"/>
            <color rgb="FF000000"/>
            <rFont val="Calibri"/>
          </rPr>
          <t>1
A leolvasott szeszfok vagy az annál kisebb páros szeszfok a táblázat bal széléről</t>
        </r>
      </text>
    </comment>
    <comment ref="B20" authorId="0" shapeId="0">
      <text>
        <r>
          <rPr>
            <sz val="11"/>
            <color rgb="FF000000"/>
            <rFont val="Calibri"/>
          </rPr>
          <t>2
A leolvasott szeszfoknál nagyobb páros szeszfok a táblázat bal széléről.</t>
        </r>
      </text>
    </comment>
    <comment ref="C20" authorId="0" shapeId="0">
      <text>
        <r>
          <rPr>
            <sz val="11"/>
            <color rgb="FF000000"/>
            <rFont val="Calibri"/>
          </rPr>
          <t>3
A leolvasott hőmérséklet vagy az annál kisebb 5-tel osztható hőmérséklet a táblázat fejlécéből elosztva 5-tel és egyet hozzáadva, hogy oszlop sorszám legyen belőle</t>
        </r>
      </text>
    </comment>
    <comment ref="D20" authorId="0" shapeId="0">
      <text>
        <r>
          <rPr>
            <sz val="11"/>
            <color rgb="FF000000"/>
            <rFont val="Calibri"/>
          </rPr>
          <t>4
A leolvasott hőmérsékletnél nagyobb 5-tel osztható hőmérséklet oszlopszáma</t>
        </r>
      </text>
    </comment>
    <comment ref="F20" authorId="0" shapeId="0">
      <text>
        <r>
          <rPr>
            <sz val="11"/>
            <color rgb="FF000000"/>
            <rFont val="Calibri"/>
          </rPr>
          <t xml:space="preserve">
A 20°C-os tömény szesz kontrakciója</t>
        </r>
      </text>
    </comment>
    <comment ref="G20" authorId="0" shapeId="0">
      <text>
        <r>
          <rPr>
            <sz val="11"/>
            <color rgb="FF000000"/>
            <rFont val="Calibri"/>
          </rPr>
          <t xml:space="preserve">
A 20°C-os tömény szesz térfogat vesztése a kontrakció miatt</t>
        </r>
      </text>
    </comment>
    <comment ref="A21" authorId="0" shapeId="0">
      <text>
        <r>
          <rPr>
            <sz val="11"/>
            <color rgb="FF000000"/>
            <rFont val="Calibri"/>
          </rPr>
          <t>5
Az interpolációhoz szükséges négy pont közül ez a bal felső pont.</t>
        </r>
      </text>
    </comment>
    <comment ref="B21" authorId="0" shapeId="0">
      <text>
        <r>
          <rPr>
            <sz val="11"/>
            <color rgb="FF000000"/>
            <rFont val="Calibri"/>
          </rPr>
          <t>6
Az interpolációhoz szükséges négy pont közül ez a jobb felső pont.</t>
        </r>
      </text>
    </comment>
    <comment ref="C21" authorId="0" shapeId="0">
      <text>
        <r>
          <rPr>
            <sz val="11"/>
            <color rgb="FF000000"/>
            <rFont val="Calibri"/>
          </rPr>
          <t>9
A leolvasott hőmérséklet eltérés miatti korrekciós szorzó, 0 és 1 közötti érték</t>
        </r>
      </text>
    </comment>
    <comment ref="D21" authorId="0" shapeId="0">
      <text>
        <r>
          <rPr>
            <sz val="11"/>
            <color rgb="FF000000"/>
            <rFont val="Calibri"/>
          </rPr>
          <t>11
A felső két pont közötti interpolált sűrűség érték</t>
        </r>
      </text>
    </comment>
    <comment ref="F21" authorId="0" shapeId="0">
      <text>
        <r>
          <rPr>
            <sz val="11"/>
            <color rgb="FF000000"/>
            <rFont val="Calibri"/>
          </rPr>
          <t xml:space="preserve">
A 20°C-os hígított szesz kontrakciója</t>
        </r>
      </text>
    </comment>
    <comment ref="G21" authorId="0" shapeId="0">
      <text>
        <r>
          <rPr>
            <sz val="11"/>
            <color rgb="FF000000"/>
            <rFont val="Calibri"/>
          </rPr>
          <t xml:space="preserve">
A 20°C-os hígított szesz térfogat vesztése a kontrakció miatt</t>
        </r>
      </text>
    </comment>
    <comment ref="A22" authorId="0" shapeId="0">
      <text>
        <r>
          <rPr>
            <sz val="11"/>
            <color rgb="FF000000"/>
            <rFont val="Calibri"/>
          </rPr>
          <t>7
Az interpolációhoz szükséges négy pont közül ez a bal alsó pont.</t>
        </r>
      </text>
    </comment>
    <comment ref="B22" authorId="0" shapeId="0">
      <text>
        <r>
          <rPr>
            <sz val="11"/>
            <color rgb="FF000000"/>
            <rFont val="Calibri"/>
          </rPr>
          <t>8
Az interpolációhoz szükséges négy pont közül ez a jobb alsó pont.</t>
        </r>
      </text>
    </comment>
    <comment ref="C22" authorId="0" shapeId="0">
      <text>
        <r>
          <rPr>
            <sz val="11"/>
            <color rgb="FF000000"/>
            <rFont val="Calibri"/>
          </rPr>
          <t>10
A leolvasott szeszfok eltérés miatti korrekciós szorzó, 0 és 1közötti érték</t>
        </r>
      </text>
    </comment>
    <comment ref="D22" authorId="0" shapeId="0">
      <text>
        <r>
          <rPr>
            <sz val="11"/>
            <color rgb="FF000000"/>
            <rFont val="Calibri"/>
          </rPr>
          <t>12
Az alsó két pont közötti interpolált sűrűség érték</t>
        </r>
      </text>
    </comment>
    <comment ref="A23" authorId="0" shapeId="0">
      <text>
        <r>
          <rPr>
            <sz val="11"/>
            <color rgb="FF000000"/>
            <rFont val="Calibri"/>
          </rPr>
          <t>13
A két vízszintesen interpolált sűrűség érték közöttt függőlegesen interpolált érték, vagyis a végeredmény: a leolvasott szeszfokú és leolvasott hőmérsékletű szesz sűrűsége.</t>
        </r>
      </text>
    </comment>
    <comment ref="B23" authorId="0" shapeId="0">
      <text>
        <r>
          <rPr>
            <sz val="11"/>
            <color rgb="FF000000"/>
            <rFont val="Calibri"/>
          </rPr>
          <t>14
A hígítandó szesz tömege kg-ban.</t>
        </r>
      </text>
    </comment>
    <comment ref="C23" authorId="0" shapeId="0">
      <text>
        <r>
          <rPr>
            <sz val="11"/>
            <color rgb="FF000000"/>
            <rFont val="Calibri"/>
          </rPr>
          <t>15
A valódi szeszfok tizedes tört alakja</t>
        </r>
      </text>
    </comment>
    <comment ref="D23" authorId="0" shapeId="0">
      <text>
        <r>
          <rPr>
            <sz val="11"/>
            <color rgb="FF000000"/>
            <rFont val="Calibri"/>
          </rPr>
          <t>16
A 20°C hígítandó szeszfok kereséséhez alsó érték.</t>
        </r>
      </text>
    </comment>
    <comment ref="A24" authorId="0" shapeId="0">
      <text>
        <r>
          <rPr>
            <sz val="11"/>
            <color rgb="FF000000"/>
            <rFont val="Calibri"/>
          </rPr>
          <t>17
A hígítandó 20°C-os szeszfoknál nagyobb érték.</t>
        </r>
      </text>
    </comment>
    <comment ref="B24" authorId="0" shapeId="0">
      <text>
        <r>
          <rPr>
            <sz val="11"/>
            <color rgb="FF000000"/>
            <rFont val="Calibri"/>
          </rPr>
          <t>18
A hígítandó 20°C-os sűrűsége alsó érték.</t>
        </r>
      </text>
    </comment>
    <comment ref="C24" authorId="0" shapeId="0">
      <text>
        <r>
          <rPr>
            <sz val="11"/>
            <color rgb="FF000000"/>
            <rFont val="Calibri"/>
          </rPr>
          <t>19
A  20°C-os hígítandó sűrűsége felső érték.</t>
        </r>
      </text>
    </comment>
    <comment ref="D24" authorId="0" shapeId="0">
      <text>
        <r>
          <rPr>
            <sz val="11"/>
            <color rgb="FF000000"/>
            <rFont val="Calibri"/>
          </rPr>
          <t xml:space="preserve">20
A hígítandó szeszfok eltérés miatti korrekció </t>
        </r>
      </text>
    </comment>
    <comment ref="E24" authorId="0" shapeId="0">
      <text>
        <r>
          <rPr>
            <sz val="11"/>
            <color rgb="FF000000"/>
            <rFont val="Calibri"/>
          </rPr>
          <t>20A
A 20°C-os hígítandó szesz sűrűsége</t>
        </r>
      </text>
    </comment>
    <comment ref="F24" authorId="0" shapeId="0">
      <text>
        <r>
          <rPr>
            <sz val="11"/>
            <color rgb="FF000000"/>
            <rFont val="Calibri"/>
          </rPr>
          <t>20B
A 20°C-os hígítandó szesz térfogata</t>
        </r>
      </text>
    </comment>
    <comment ref="G24" authorId="0" shapeId="0">
      <text>
        <r>
          <rPr>
            <sz val="11"/>
            <color rgb="FF000000"/>
            <rFont val="Calibri"/>
          </rPr>
          <t>20C
A (20°C-os hígítandó szeszben lévő) alkohol térfogata</t>
        </r>
      </text>
    </comment>
    <comment ref="A25" authorId="0" shapeId="0">
      <text>
        <r>
          <rPr>
            <sz val="11"/>
            <color rgb="FF000000"/>
            <rFont val="Calibri"/>
          </rPr>
          <t>21
A hígított szeszfok vagy annál kisebb páros szeszfok a táblázat bal széléről</t>
        </r>
      </text>
    </comment>
    <comment ref="B25" authorId="0" shapeId="0">
      <text>
        <r>
          <rPr>
            <sz val="11"/>
            <color rgb="FF000000"/>
            <rFont val="Calibri"/>
          </rPr>
          <t>22
A hígított szeszfok eltérés miatti korrekciós szorzó, 0 és 1közötti érték</t>
        </r>
      </text>
    </comment>
    <comment ref="C25" authorId="0" shapeId="0">
      <text>
        <r>
          <rPr>
            <sz val="11"/>
            <color rgb="FF000000"/>
            <rFont val="Calibri"/>
          </rPr>
          <t>23
A hígított szesz sűrűségének meghatározásához alsó érték</t>
        </r>
      </text>
    </comment>
    <comment ref="D25" authorId="0" shapeId="0">
      <text>
        <r>
          <rPr>
            <sz val="11"/>
            <color rgb="FF000000"/>
            <rFont val="Calibri"/>
          </rPr>
          <t>24
A hígított szesz sűrűségének meghatározásához felső érték</t>
        </r>
      </text>
    </comment>
    <comment ref="A26" authorId="0" shapeId="0">
      <text>
        <r>
          <rPr>
            <sz val="11"/>
            <color rgb="FF000000"/>
            <rFont val="Calibri"/>
          </rPr>
          <t>25
A hígított szesz sűrűsége 20°C-on</t>
        </r>
      </text>
    </comment>
    <comment ref="B26" authorId="0" shapeId="0">
      <text>
        <r>
          <rPr>
            <sz val="11"/>
            <color rgb="FF000000"/>
            <rFont val="Calibri"/>
          </rPr>
          <t>26
A hígított szesz térfogata literben 20°C-on</t>
        </r>
      </text>
    </comment>
    <comment ref="C26" authorId="0" shapeId="0">
      <text>
        <r>
          <rPr>
            <sz val="11"/>
            <color rgb="FF000000"/>
            <rFont val="Calibri"/>
          </rPr>
          <t>27
A hígítóíz tömege</t>
        </r>
      </text>
    </comment>
    <comment ref="D26" authorId="0" shapeId="0">
      <text>
        <r>
          <rPr>
            <sz val="11"/>
            <color rgb="FF000000"/>
            <rFont val="Calibri"/>
          </rPr>
          <t>28
A 20°C-os hígítóvíz térfogata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B2" authorId="0" shapeId="0">
      <text>
        <r>
          <rPr>
            <sz val="11"/>
            <color rgb="FF000000"/>
            <rFont val="Calibri"/>
          </rPr>
          <t xml:space="preserve">
--3--
A leolvasott szeszfokhoz legközelebbi kisebb (vagy páros egész szám esetén azzal egyenlő) érték a táblázat legfelső sorában. A szeszfok korrekcióhoz kell az A6 cellában.</t>
        </r>
      </text>
    </comment>
    <comment ref="A3" authorId="0" shapeId="0">
      <text>
        <r>
          <rPr>
            <sz val="11"/>
            <color rgb="FF000000"/>
            <rFont val="Calibri"/>
          </rPr>
          <t xml:space="preserve">
--6--
A leolvasott értékek metszéspontja a táblázatban 4 érték (4 sarokpont) közés esik.
Ez a bal felső sarokpont, ez a számítás alapértéke.</t>
        </r>
      </text>
    </comment>
    <comment ref="B3" authorId="0" shapeId="0">
      <text>
        <r>
          <rPr>
            <sz val="11"/>
            <color rgb="FF000000"/>
            <rFont val="Calibri"/>
          </rPr>
          <t xml:space="preserve">
--7--
A leolvasott értékek metszéspontja a táblázatban 4 érték (4 sarokpont) közés esik.
Ez a jobb felső sarokpont</t>
        </r>
      </text>
    </comment>
    <comment ref="A4" authorId="0" shapeId="0">
      <text>
        <r>
          <rPr>
            <sz val="11"/>
            <color rgb="FF000000"/>
            <rFont val="Calibri"/>
          </rPr>
          <t xml:space="preserve">
--1--
A leolvasott hőmérséklethez legközelebbi kisebb (vagy egész szám esetén azzal egyenlő) hőmérséklet sorának száma.
A felső sarokpontok meghatározásához kell az A3 és B3 cellában.</t>
        </r>
      </text>
    </comment>
    <comment ref="B4" authorId="0" shapeId="0">
      <text>
        <r>
          <rPr>
            <sz val="11"/>
            <color rgb="FF000000"/>
            <rFont val="Calibri"/>
          </rPr>
          <t xml:space="preserve">
--2--
A leolvasott hőmérséklethez legközelebbi kisebb (vagy egész szám esetén azzal egyenlő) hőmérséklet sorának száma alatti sor száma. Az alsó sarokpontok meghatározásához kell az A5 és B5 cellákban.  Ebben a sorban van a négy sarokpont közül a legkisebb érték.</t>
        </r>
      </text>
    </comment>
    <comment ref="A5" authorId="0" shapeId="0">
      <text>
        <r>
          <rPr>
            <sz val="11"/>
            <color rgb="FF000000"/>
            <rFont val="Calibri"/>
          </rPr>
          <t xml:space="preserve">
--4--
A leolvasott értékek metszéspontja a táblázatban 4 érték (4 sarokpont) közés esik.
Ez a bal alsó sarokpont</t>
        </r>
      </text>
    </comment>
    <comment ref="B5" authorId="0" shapeId="0">
      <text>
        <r>
          <rPr>
            <sz val="11"/>
            <color rgb="FF000000"/>
            <rFont val="Calibri"/>
          </rPr>
          <t xml:space="preserve">
--5--
A leolvasott értékek metszéspontja a táblázatban 4 érték (4 sarokpont) közés esik.
Ez a jobb alsó sarokpont</t>
        </r>
      </text>
    </comment>
    <comment ref="A6" authorId="0" shapeId="0">
      <text>
        <r>
          <rPr>
            <sz val="11"/>
            <color rgb="FF000000"/>
            <rFont val="Calibri"/>
          </rPr>
          <t xml:space="preserve">
--8--
A 2%-os intervallumon belül a kisebb értékhez (B2) viszonyított  szeszfok korrekciója .</t>
        </r>
      </text>
    </comment>
    <comment ref="B6" authorId="0" shapeId="0">
      <text>
        <r>
          <rPr>
            <sz val="11"/>
            <color rgb="FF000000"/>
            <rFont val="Calibri"/>
          </rPr>
          <t xml:space="preserve">
--11--
Az 1°C on belüli eltérés miattti korrekció
2014. aug. 9.</t>
        </r>
      </text>
    </comment>
    <comment ref="A7" authorId="0" shapeId="0">
      <text>
        <r>
          <rPr>
            <sz val="11"/>
            <color rgb="FF000000"/>
            <rFont val="Calibri"/>
          </rPr>
          <t xml:space="preserve">
--9--
A leolvasott hőmérséklet és az intervallum alsó hőmérséklet különbsége.
 A hőmérsékleti korrekcióhoz kell</t>
        </r>
      </text>
    </comment>
    <comment ref="B7" authorId="0" shapeId="0">
      <text>
        <r>
          <rPr>
            <sz val="11"/>
            <color rgb="FF000000"/>
            <rFont val="Calibri"/>
          </rPr>
          <t xml:space="preserve">
--10--
A négy sarokponton lévő két szeszfokpár különbségének átlaga.
A hőmérsékleti korrekcióhoz kell.</t>
        </r>
      </text>
    </comment>
  </commentList>
</comments>
</file>

<file path=xl/sharedStrings.xml><?xml version="1.0" encoding="utf-8"?>
<sst xmlns="http://schemas.openxmlformats.org/spreadsheetml/2006/main" count="26" uniqueCount="18">
  <si>
    <t>10-96%-os szeszek hígítása</t>
  </si>
  <si>
    <t>tömény szesz (liter)</t>
  </si>
  <si>
    <t>leolvasott szeszfok</t>
  </si>
  <si>
    <t>leolvasott hőmérséklet</t>
  </si>
  <si>
    <t>valódi szeszfok  (20°C)</t>
  </si>
  <si>
    <t>hígítsuk le ennyire (%)</t>
  </si>
  <si>
    <t>szükséges víz (liter)</t>
  </si>
  <si>
    <t>szesz számítás</t>
  </si>
  <si>
    <t>hígított szesz (liter)</t>
  </si>
  <si>
    <t>A Számítás lapon csak a sárga mezőkbe írhatunk, a kék mezőkben kapjuk az eredményt.
Ha egy cella sarkában fekete háromszöget látunk, az megjegyzést rejt, húzzuk rá az egeret és olvashatjuk.
Nem kell az első (liter) sort kitölteni, ha pusztán a valódi szeszfokra vagyunk kíváncsiak.
A beírható szeszfok 10-96%, a beírható hőmérséklet 5-29,9°C.
Tizedes számok is írhatók, a tizedes jel a pont, a vesszőt nem tudja értelmezni a számítás.
A szélső értékek közelében nem mindig működik a számítás, pl. 12% szeszfok és 7°C alatti érték együttes beírásánál.
A literek számítása során észrevehetjük, hogy 100l szesz és 10l hígító víz nem 110l hígított szeszt ad, hanem kevesebbet. Ez a térfogati kontrakció jelensége: a szesz keveredése során az összetevők térfogatánál kisebb lesz, "összehúzódik". Egy másik jelenség: hígítás során a szesz enyhén melegszik, ettől kitágul. A számítás mindkét jelenséget figyelembe veszi, de 20°C-on mért eredményt ad.</t>
  </si>
  <si>
    <t>11 8</t>
  </si>
  <si>
    <t>Húzd ide az egeret a magyarázatért</t>
  </si>
  <si>
    <t>11, 3</t>
  </si>
  <si>
    <t>Etilalkohol</t>
  </si>
  <si>
    <t>Etilalkohol-víz elegy sűrűsége a térfogatszázalék és a hőmérséklet függvényében</t>
  </si>
  <si>
    <t>koncentráció</t>
  </si>
  <si>
    <t>Sűrűség kg/m3</t>
  </si>
  <si>
    <t>térfogat %-ban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</si>
</sst>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&quot; %&quot;"/>
    <numFmt numFmtId="165" formatCode="0.##&quot; liter&quot;"/>
    <numFmt numFmtId="166" formatCode="##.#&quot;%&quot;"/>
    <numFmt numFmtId="167" formatCode="0.0&quot; °C&quot;"/>
    <numFmt numFmtId="168" formatCode="##&quot;%&quot;"/>
    <numFmt numFmtId="169" formatCode="0.0"/>
  </numFmts>
  <fonts count="12" x14ac:knownFonts="1">
    <font>
      <sz val="11"/>
      <color rgb="FF000000"/>
      <name val="Calibri"/>
    </font>
    <font>
      <sz val="11"/>
      <name val="Calibri"/>
    </font>
    <font>
      <sz val="9"/>
      <color rgb="FF000000"/>
      <name val="Arial"/>
    </font>
    <font>
      <sz val="11"/>
      <name val="Arial"/>
    </font>
    <font>
      <b/>
      <sz val="11"/>
      <color rgb="FFFF0000"/>
      <name val="Calibri"/>
    </font>
    <font>
      <sz val="11"/>
      <color rgb="FF000000"/>
      <name val="Arial"/>
    </font>
    <font>
      <b/>
      <sz val="11"/>
      <color rgb="FF5B9BD5"/>
      <name val="Calibri"/>
    </font>
    <font>
      <b/>
      <sz val="8"/>
      <color rgb="FF000000"/>
      <name val="Times New Roman"/>
    </font>
    <font>
      <sz val="8"/>
      <color rgb="FF000000"/>
      <name val="Times New Roman"/>
    </font>
    <font>
      <b/>
      <sz val="7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CC2E5"/>
        <bgColor rgb="FF9CC2E5"/>
      </patternFill>
    </fill>
    <fill>
      <patternFill patternType="solid">
        <fgColor rgb="FFBDD6EE"/>
        <bgColor rgb="FFBDD6EE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0" xfId="0" applyFont="1" applyAlignment="1"/>
    <xf numFmtId="0" fontId="0" fillId="0" borderId="3" xfId="0" applyFont="1" applyBorder="1" applyAlignment="1"/>
    <xf numFmtId="4" fontId="2" fillId="2" borderId="4" xfId="0" applyNumberFormat="1" applyFont="1" applyFill="1" applyBorder="1" applyAlignment="1"/>
    <xf numFmtId="0" fontId="3" fillId="2" borderId="5" xfId="0" applyFont="1" applyFill="1" applyBorder="1" applyAlignment="1"/>
    <xf numFmtId="0" fontId="4" fillId="0" borderId="0" xfId="0" applyFont="1" applyAlignment="1">
      <alignment horizontal="center"/>
    </xf>
    <xf numFmtId="164" fontId="0" fillId="3" borderId="4" xfId="0" applyNumberFormat="1" applyFont="1" applyFill="1" applyBorder="1" applyAlignment="1"/>
    <xf numFmtId="0" fontId="5" fillId="2" borderId="4" xfId="0" applyFont="1" applyFill="1" applyBorder="1" applyAlignment="1"/>
    <xf numFmtId="165" fontId="0" fillId="3" borderId="4" xfId="0" applyNumberFormat="1" applyFont="1" applyFill="1" applyBorder="1" applyAlignment="1"/>
    <xf numFmtId="0" fontId="0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Font="1" applyAlignment="1"/>
    <xf numFmtId="165" fontId="0" fillId="2" borderId="6" xfId="0" applyNumberFormat="1" applyFont="1" applyFill="1" applyBorder="1" applyAlignment="1"/>
    <xf numFmtId="0" fontId="0" fillId="0" borderId="0" xfId="0" applyFont="1" applyAlignment="1"/>
    <xf numFmtId="165" fontId="0" fillId="0" borderId="0" xfId="0" applyNumberFormat="1" applyFont="1" applyAlignment="1"/>
    <xf numFmtId="0" fontId="0" fillId="0" borderId="7" xfId="0" applyFont="1" applyBorder="1" applyAlignment="1"/>
    <xf numFmtId="166" fontId="0" fillId="2" borderId="6" xfId="0" applyNumberFormat="1" applyFont="1" applyFill="1" applyBorder="1" applyAlignment="1"/>
    <xf numFmtId="165" fontId="0" fillId="3" borderId="8" xfId="0" applyNumberFormat="1" applyFont="1" applyFill="1" applyBorder="1" applyAlignment="1"/>
    <xf numFmtId="0" fontId="6" fillId="0" borderId="0" xfId="0" applyFont="1" applyAlignment="1">
      <alignment horizontal="center"/>
    </xf>
    <xf numFmtId="164" fontId="0" fillId="0" borderId="0" xfId="0" applyNumberFormat="1" applyFont="1" applyAlignment="1"/>
    <xf numFmtId="167" fontId="0" fillId="2" borderId="6" xfId="0" applyNumberFormat="1" applyFont="1" applyFill="1" applyBorder="1" applyAlignment="1"/>
    <xf numFmtId="0" fontId="7" fillId="0" borderId="11" xfId="0" applyFont="1" applyBorder="1" applyAlignment="1">
      <alignment horizontal="center" wrapText="1"/>
    </xf>
    <xf numFmtId="167" fontId="0" fillId="0" borderId="0" xfId="0" applyNumberFormat="1" applyFont="1" applyAlignment="1"/>
    <xf numFmtId="0" fontId="7" fillId="0" borderId="12" xfId="0" applyFont="1" applyBorder="1" applyAlignment="1">
      <alignment horizontal="center" wrapText="1"/>
    </xf>
    <xf numFmtId="166" fontId="0" fillId="4" borderId="6" xfId="0" applyNumberFormat="1" applyFont="1" applyFill="1" applyBorder="1" applyAlignment="1"/>
    <xf numFmtId="0" fontId="7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168" fontId="0" fillId="0" borderId="0" xfId="0" applyNumberFormat="1" applyFont="1" applyAlignment="1"/>
    <xf numFmtId="0" fontId="8" fillId="0" borderId="16" xfId="0" applyFont="1" applyBorder="1" applyAlignment="1">
      <alignment horizontal="center" wrapText="1"/>
    </xf>
    <xf numFmtId="165" fontId="0" fillId="4" borderId="6" xfId="0" applyNumberFormat="1" applyFont="1" applyFill="1" applyBorder="1" applyAlignment="1"/>
    <xf numFmtId="165" fontId="0" fillId="4" borderId="17" xfId="0" applyNumberFormat="1" applyFont="1" applyFill="1" applyBorder="1" applyAlignment="1"/>
    <xf numFmtId="10" fontId="0" fillId="0" borderId="0" xfId="0" applyNumberFormat="1" applyFont="1" applyAlignment="1"/>
    <xf numFmtId="2" fontId="0" fillId="0" borderId="0" xfId="0" applyNumberFormat="1" applyFont="1" applyAlignment="1"/>
    <xf numFmtId="169" fontId="0" fillId="0" borderId="0" xfId="0" applyNumberFormat="1" applyFont="1" applyAlignment="1"/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169" fontId="0" fillId="0" borderId="0" xfId="0" applyNumberFormat="1" applyFont="1" applyAlignment="1"/>
    <xf numFmtId="17" fontId="8" fillId="0" borderId="15" xfId="0" applyNumberFormat="1" applyFont="1" applyBorder="1" applyAlignment="1">
      <alignment horizontal="center" wrapText="1"/>
    </xf>
    <xf numFmtId="17" fontId="8" fillId="0" borderId="16" xfId="0" applyNumberFormat="1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7" fontId="10" fillId="0" borderId="4" xfId="0" applyNumberFormat="1" applyFont="1" applyBorder="1" applyAlignment="1">
      <alignment horizontal="center" vertical="center" wrapText="1"/>
    </xf>
    <xf numFmtId="167" fontId="10" fillId="0" borderId="6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9" xfId="0" applyFont="1" applyBorder="1" applyAlignment="1">
      <alignment horizontal="left" vertical="top" wrapText="1"/>
    </xf>
    <xf numFmtId="0" fontId="1" fillId="0" borderId="10" xfId="0" applyFont="1" applyBorder="1"/>
    <xf numFmtId="0" fontId="1" fillId="0" borderId="13" xfId="0" applyFont="1" applyBorder="1"/>
    <xf numFmtId="0" fontId="0" fillId="0" borderId="0" xfId="0" applyFont="1" applyAlignment="1"/>
    <xf numFmtId="0" fontId="9" fillId="0" borderId="21" xfId="0" applyFont="1" applyBorder="1" applyAlignment="1">
      <alignment horizontal="center" vertical="center" wrapText="1"/>
    </xf>
    <xf numFmtId="0" fontId="1" fillId="0" borderId="22" xfId="0" applyFont="1" applyBorder="1"/>
    <xf numFmtId="0" fontId="9" fillId="0" borderId="23" xfId="0" applyFont="1" applyBorder="1" applyAlignment="1">
      <alignment horizontal="center" vertical="center" wrapText="1"/>
    </xf>
    <xf numFmtId="0" fontId="1" fillId="0" borderId="24" xfId="0" applyFont="1" applyBorder="1"/>
    <xf numFmtId="0" fontId="1" fillId="0" borderId="25" xfId="0" applyFont="1" applyBorder="1"/>
    <xf numFmtId="0" fontId="0" fillId="0" borderId="18" xfId="0" applyFont="1" applyBorder="1" applyAlignment="1">
      <alignment horizontal="center"/>
    </xf>
    <xf numFmtId="0" fontId="1" fillId="0" borderId="19" xfId="0" applyFont="1" applyBorder="1"/>
    <xf numFmtId="0" fontId="0" fillId="0" borderId="0" xfId="0" applyFont="1" applyAlignment="1">
      <alignment horizontal="center"/>
    </xf>
  </cellXfs>
  <cellStyles count="1">
    <cellStyle name="Normá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C20"/>
  <sheetViews>
    <sheetView workbookViewId="0">
      <selection activeCell="E8" sqref="E8"/>
    </sheetView>
  </sheetViews>
  <sheetFormatPr defaultColWidth="17.28515625" defaultRowHeight="15" customHeight="1" x14ac:dyDescent="0.25"/>
  <cols>
    <col min="1" max="1" width="26.140625" customWidth="1"/>
    <col min="2" max="2" width="17.140625" customWidth="1"/>
    <col min="3" max="3" width="14.5703125" customWidth="1"/>
  </cols>
  <sheetData>
    <row r="1" spans="1:3" x14ac:dyDescent="0.25">
      <c r="A1" s="51" t="s">
        <v>0</v>
      </c>
      <c r="B1" s="52"/>
      <c r="C1" s="1"/>
    </row>
    <row r="2" spans="1:3" x14ac:dyDescent="0.25">
      <c r="A2" s="2" t="s">
        <v>1</v>
      </c>
      <c r="B2" s="3">
        <v>1</v>
      </c>
    </row>
    <row r="3" spans="1:3" x14ac:dyDescent="0.25">
      <c r="A3" s="2" t="s">
        <v>2</v>
      </c>
      <c r="B3" s="4">
        <v>52</v>
      </c>
      <c r="C3" s="5" t="str">
        <f>IF(B4&lt;10,"&lt; 10%",IF(B4&gt;96,"&gt; 96%",""))</f>
        <v/>
      </c>
    </row>
    <row r="4" spans="1:3" x14ac:dyDescent="0.25">
      <c r="A4" s="2" t="s">
        <v>3</v>
      </c>
      <c r="B4" s="4">
        <v>17</v>
      </c>
      <c r="C4" s="5" t="str">
        <f>IF(B4&lt;5,"&lt; 5°C",IF(B4&gt;29.9,"&gt; 29,9°C",""))</f>
        <v/>
      </c>
    </row>
    <row r="5" spans="1:3" x14ac:dyDescent="0.25">
      <c r="A5" s="2" t="s">
        <v>4</v>
      </c>
      <c r="B5" s="6">
        <f>Korrekció!A3+Korrekció!A6-Korrekció!B6</f>
        <v>53.1</v>
      </c>
      <c r="C5" s="5" t="str">
        <f>IF(B5&lt;10,"&lt; 10%",IF(B5&gt;96,"&gt; 96%",""))</f>
        <v/>
      </c>
    </row>
    <row r="6" spans="1:3" x14ac:dyDescent="0.25">
      <c r="A6" s="2" t="s">
        <v>5</v>
      </c>
      <c r="B6" s="7">
        <v>44</v>
      </c>
      <c r="C6" s="5"/>
    </row>
    <row r="7" spans="1:3" x14ac:dyDescent="0.25">
      <c r="A7" s="2" t="s">
        <v>6</v>
      </c>
      <c r="B7" s="8">
        <f>Sűrűség!D26</f>
        <v>0.21352182191634866</v>
      </c>
      <c r="C7" s="10" t="str">
        <f>IF(B6&gt;B5,"sűrítés:-)","")</f>
        <v/>
      </c>
    </row>
    <row r="8" spans="1:3" ht="15.75" customHeight="1" x14ac:dyDescent="0.25">
      <c r="A8" s="15" t="s">
        <v>8</v>
      </c>
      <c r="B8" s="17">
        <f>Sűrűség!B26</f>
        <v>1.2127497664285936</v>
      </c>
    </row>
    <row r="9" spans="1:3" ht="15.75" customHeight="1" x14ac:dyDescent="0.25">
      <c r="A9" s="11"/>
      <c r="B9" s="11"/>
    </row>
    <row r="10" spans="1:3" ht="20.25" customHeight="1" x14ac:dyDescent="0.25">
      <c r="A10" s="53" t="s">
        <v>9</v>
      </c>
      <c r="B10" s="54"/>
      <c r="C10" s="54"/>
    </row>
    <row r="11" spans="1:3" ht="20.25" customHeight="1" x14ac:dyDescent="0.25">
      <c r="A11" s="55"/>
      <c r="B11" s="56"/>
      <c r="C11" s="56"/>
    </row>
    <row r="12" spans="1:3" ht="20.25" customHeight="1" x14ac:dyDescent="0.25">
      <c r="A12" s="55"/>
      <c r="B12" s="56"/>
      <c r="C12" s="56"/>
    </row>
    <row r="13" spans="1:3" ht="20.25" customHeight="1" x14ac:dyDescent="0.25">
      <c r="A13" s="55"/>
      <c r="B13" s="56"/>
      <c r="C13" s="56"/>
    </row>
    <row r="14" spans="1:3" ht="20.25" customHeight="1" x14ac:dyDescent="0.25">
      <c r="A14" s="55"/>
      <c r="B14" s="56"/>
      <c r="C14" s="56"/>
    </row>
    <row r="15" spans="1:3" ht="20.25" customHeight="1" x14ac:dyDescent="0.25">
      <c r="A15" s="55"/>
      <c r="B15" s="56"/>
      <c r="C15" s="56"/>
    </row>
    <row r="16" spans="1:3" ht="20.25" customHeight="1" x14ac:dyDescent="0.25">
      <c r="A16" s="55"/>
      <c r="B16" s="56"/>
      <c r="C16" s="56"/>
    </row>
    <row r="17" spans="1:3" ht="20.25" customHeight="1" x14ac:dyDescent="0.25">
      <c r="A17" s="55"/>
      <c r="B17" s="56"/>
      <c r="C17" s="56"/>
    </row>
    <row r="18" spans="1:3" ht="20.25" customHeight="1" x14ac:dyDescent="0.25">
      <c r="A18" s="55"/>
      <c r="B18" s="56"/>
      <c r="C18" s="56"/>
    </row>
    <row r="19" spans="1:3" ht="20.25" customHeight="1" x14ac:dyDescent="0.25">
      <c r="A19" s="55"/>
      <c r="B19" s="56"/>
      <c r="C19" s="56"/>
    </row>
    <row r="20" spans="1:3" ht="20.25" customHeight="1" x14ac:dyDescent="0.25">
      <c r="A20" s="55"/>
      <c r="B20" s="56"/>
      <c r="C20" s="56"/>
    </row>
  </sheetData>
  <mergeCells count="2">
    <mergeCell ref="A1:B1"/>
    <mergeCell ref="A10:C20"/>
  </mergeCells>
  <conditionalFormatting sqref="B2">
    <cfRule type="notContainsBlanks" dxfId="0" priority="1">
      <formula>LEN(TRIM(B2))&gt;0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G80"/>
  <sheetViews>
    <sheetView workbookViewId="0"/>
  </sheetViews>
  <sheetFormatPr defaultColWidth="17.28515625" defaultRowHeight="15" customHeight="1" x14ac:dyDescent="0.25"/>
  <cols>
    <col min="1" max="1" width="20.85546875" customWidth="1"/>
    <col min="2" max="2" width="12" customWidth="1"/>
    <col min="3" max="3" width="8.7109375" customWidth="1"/>
    <col min="4" max="4" width="20.5703125" customWidth="1"/>
    <col min="5" max="5" width="12" customWidth="1"/>
    <col min="6" max="7" width="8.7109375" customWidth="1"/>
  </cols>
  <sheetData>
    <row r="1" spans="1:6" x14ac:dyDescent="0.25">
      <c r="A1" s="51" t="s">
        <v>0</v>
      </c>
      <c r="B1" s="52"/>
      <c r="D1" s="64"/>
      <c r="E1" s="56"/>
    </row>
    <row r="2" spans="1:6" x14ac:dyDescent="0.25">
      <c r="A2" s="2" t="s">
        <v>1</v>
      </c>
      <c r="B2" s="12">
        <f>Számítás!B2</f>
        <v>1</v>
      </c>
      <c r="D2" s="13"/>
      <c r="E2" s="14"/>
    </row>
    <row r="3" spans="1:6" x14ac:dyDescent="0.25">
      <c r="A3" s="2" t="s">
        <v>2</v>
      </c>
      <c r="B3" s="16">
        <f>Számítás!B3</f>
        <v>52</v>
      </c>
      <c r="C3" s="18" t="str">
        <f>IF(B3&lt;10,"&lt; 10%",IF(B3&gt;96,"&gt; 96%",""))</f>
        <v/>
      </c>
      <c r="D3" s="13"/>
      <c r="E3" s="19"/>
      <c r="F3" s="18"/>
    </row>
    <row r="4" spans="1:6" x14ac:dyDescent="0.25">
      <c r="A4" s="2" t="s">
        <v>3</v>
      </c>
      <c r="B4" s="20">
        <f>Számítás!B4</f>
        <v>17</v>
      </c>
      <c r="C4" s="5" t="str">
        <f>IF(B4&lt;5,"&lt; 5°C",IF(B4&gt;29.9,"&gt; 29,9°C",""))</f>
        <v/>
      </c>
      <c r="D4" s="13"/>
      <c r="E4" s="22"/>
      <c r="F4" s="5"/>
    </row>
    <row r="5" spans="1:6" x14ac:dyDescent="0.25">
      <c r="A5" s="2" t="s">
        <v>4</v>
      </c>
      <c r="B5" s="24">
        <f>Korrekció!A3+Korrekció!A6-Korrekció!B6</f>
        <v>53.1</v>
      </c>
      <c r="C5" s="5" t="str">
        <f>IF(B5&lt;10,"&lt; 10%",IF(B5&gt;96,"&gt; 96%",""))</f>
        <v/>
      </c>
      <c r="D5" s="13"/>
      <c r="E5" s="19"/>
      <c r="F5" s="5"/>
    </row>
    <row r="6" spans="1:6" x14ac:dyDescent="0.25">
      <c r="A6" s="2" t="s">
        <v>5</v>
      </c>
      <c r="B6" s="16">
        <f>Számítás!B6</f>
        <v>44</v>
      </c>
      <c r="C6" s="5"/>
      <c r="D6" s="13"/>
      <c r="E6" s="27"/>
      <c r="F6" s="5"/>
    </row>
    <row r="7" spans="1:6" x14ac:dyDescent="0.25">
      <c r="A7" s="2" t="s">
        <v>6</v>
      </c>
      <c r="B7" s="29">
        <f>D26</f>
        <v>0.21352182191634866</v>
      </c>
      <c r="C7" s="10" t="str">
        <f>IF(B6&gt;B5,"sűrítés:-)","")</f>
        <v/>
      </c>
      <c r="D7" s="13"/>
      <c r="E7" s="14"/>
      <c r="F7" s="10"/>
    </row>
    <row r="8" spans="1:6" ht="15.75" customHeight="1" x14ac:dyDescent="0.25">
      <c r="A8" s="15" t="s">
        <v>8</v>
      </c>
      <c r="B8" s="30">
        <f>B26</f>
        <v>1.2127497664285936</v>
      </c>
      <c r="D8" s="13"/>
      <c r="E8" s="14"/>
    </row>
    <row r="9" spans="1:6" ht="15.75" customHeight="1" x14ac:dyDescent="0.25">
      <c r="A9" s="11"/>
      <c r="B9" s="11"/>
      <c r="D9" s="13"/>
      <c r="E9" s="13"/>
    </row>
    <row r="10" spans="1:6" ht="15.75" customHeight="1" x14ac:dyDescent="0.25">
      <c r="A10" s="62" t="s">
        <v>11</v>
      </c>
      <c r="B10" s="63"/>
      <c r="D10" s="64"/>
      <c r="E10" s="56"/>
    </row>
    <row r="11" spans="1:6" x14ac:dyDescent="0.25">
      <c r="A11" s="11"/>
      <c r="B11" s="11"/>
      <c r="D11" s="11"/>
      <c r="E11" s="11"/>
    </row>
    <row r="12" spans="1:6" x14ac:dyDescent="0.25">
      <c r="A12" s="11"/>
      <c r="B12" s="11"/>
      <c r="D12" s="11"/>
      <c r="E12" s="11"/>
    </row>
    <row r="13" spans="1:6" x14ac:dyDescent="0.25">
      <c r="A13" s="11"/>
      <c r="B13" s="11"/>
      <c r="D13" s="11"/>
      <c r="E13" s="11"/>
    </row>
    <row r="14" spans="1:6" x14ac:dyDescent="0.25">
      <c r="A14" s="11"/>
      <c r="B14" s="11"/>
      <c r="D14" s="11"/>
      <c r="E14" s="11"/>
    </row>
    <row r="15" spans="1:6" x14ac:dyDescent="0.25">
      <c r="A15" s="11"/>
      <c r="B15" s="11"/>
      <c r="D15" s="11"/>
      <c r="E15" s="11"/>
    </row>
    <row r="16" spans="1:6" x14ac:dyDescent="0.25">
      <c r="A16" s="11"/>
      <c r="B16" s="11"/>
      <c r="D16" s="11"/>
      <c r="E16" s="11"/>
    </row>
    <row r="17" spans="1:7" x14ac:dyDescent="0.25">
      <c r="A17" s="11"/>
      <c r="B17" s="11"/>
      <c r="D17" s="11"/>
      <c r="E17" s="11"/>
    </row>
    <row r="18" spans="1:7" x14ac:dyDescent="0.25">
      <c r="A18" s="11"/>
      <c r="B18" s="11"/>
      <c r="D18" s="11"/>
      <c r="E18" s="11"/>
    </row>
    <row r="19" spans="1:7" x14ac:dyDescent="0.25">
      <c r="A19" s="11"/>
      <c r="B19" s="11"/>
      <c r="D19" s="11"/>
      <c r="E19" s="11"/>
    </row>
    <row r="20" spans="1:7" x14ac:dyDescent="0.25">
      <c r="A20" s="11">
        <f>LOOKUP(B3,A30:A80)</f>
        <v>52</v>
      </c>
      <c r="B20" s="11">
        <f>A20+2</f>
        <v>54</v>
      </c>
      <c r="C20" s="11">
        <f>LOOKUP(B4,B29:G29)/5+1</f>
        <v>4</v>
      </c>
      <c r="D20" s="11">
        <f>C20+1</f>
        <v>5</v>
      </c>
      <c r="E20" s="11"/>
      <c r="F20" s="31">
        <f>B2/(A24+B24)</f>
        <v>1.0202520022445545E-3</v>
      </c>
      <c r="G20" s="31">
        <f t="shared" ref="G20:G21" si="0">1-F20</f>
        <v>0.99897974799775546</v>
      </c>
    </row>
    <row r="21" spans="1:7" x14ac:dyDescent="0.25">
      <c r="A21" s="32">
        <f>VLOOKUP(A20,A29:G80,C20,TRUE)</f>
        <v>929.96</v>
      </c>
      <c r="B21" s="32">
        <f>VLOOKUP(A20,A29:G80,D20,TRUE)</f>
        <v>926.15</v>
      </c>
      <c r="C21" s="33">
        <f>(B4-LOOKUP(B4,B29:G29))/5</f>
        <v>0.4</v>
      </c>
      <c r="D21" s="33">
        <f>A21-C21*(A21-B21)</f>
        <v>928.43600000000004</v>
      </c>
      <c r="E21" s="11"/>
      <c r="F21" s="31">
        <f>B26/(A24+B24+C24)</f>
        <v>6.3755113364977059E-4</v>
      </c>
      <c r="G21" s="31">
        <f t="shared" si="0"/>
        <v>0.99936244886635028</v>
      </c>
    </row>
    <row r="22" spans="1:7" x14ac:dyDescent="0.25">
      <c r="A22" s="32">
        <f>VLOOKUP(B20,A29:G80,C20,TRUE)</f>
        <v>925.91</v>
      </c>
      <c r="B22" s="32">
        <f>VLOOKUP(B20,A29:G80,D20,TRUE)</f>
        <v>922.05</v>
      </c>
      <c r="C22" s="11">
        <f>(B3-LOOKUP(B3,A30:A80))/2</f>
        <v>0</v>
      </c>
      <c r="D22" s="32">
        <f>A22-C21*(A22-B22)</f>
        <v>924.36599999999999</v>
      </c>
      <c r="E22" s="11"/>
    </row>
    <row r="23" spans="1:7" x14ac:dyDescent="0.25">
      <c r="A23" s="36">
        <f>D21-C22*(D21-D22)</f>
        <v>928.43600000000004</v>
      </c>
      <c r="B23" s="11">
        <f>B2*A23/1000</f>
        <v>0.92843600000000004</v>
      </c>
      <c r="C23" s="11">
        <f>B5/100</f>
        <v>0.53100000000000003</v>
      </c>
      <c r="D23" s="11">
        <f>LOOKUP(B5,A30:A80)</f>
        <v>52</v>
      </c>
      <c r="E23" s="11"/>
    </row>
    <row r="24" spans="1:7" x14ac:dyDescent="0.25">
      <c r="A24" s="11">
        <f>D23+2</f>
        <v>54</v>
      </c>
      <c r="B24" s="32">
        <f>VLOOKUP(D23,A29:E80,5,TRUE)</f>
        <v>926.15</v>
      </c>
      <c r="C24" s="32">
        <f>VLOOKUP(A24,A29:E80,5,TRUE)</f>
        <v>922.05</v>
      </c>
      <c r="D24" s="11">
        <f>(B5-D23)/2</f>
        <v>0.55000000000000071</v>
      </c>
      <c r="E24" s="32">
        <f>B24-((B24-C24)*D24)</f>
        <v>923.89499999999998</v>
      </c>
      <c r="F24" s="11">
        <f>B23/E24*1000</f>
        <v>1.0049150606941264</v>
      </c>
      <c r="G24" s="11">
        <f>F24*C23</f>
        <v>0.5336098972285811</v>
      </c>
    </row>
    <row r="25" spans="1:7" x14ac:dyDescent="0.25">
      <c r="A25" s="11">
        <f>LOOKUP(B6,A30:A80)</f>
        <v>44</v>
      </c>
      <c r="B25" s="11">
        <f>(B6-A25)/2</f>
        <v>0</v>
      </c>
      <c r="C25" s="32">
        <f>VLOOKUP(A25,A29:E80,5,TRUE)</f>
        <v>941.31</v>
      </c>
      <c r="D25" s="32">
        <f>VLOOKUP(A25+2,A29:E80,5,TRUE)</f>
        <v>937.73</v>
      </c>
      <c r="E25" s="11"/>
    </row>
    <row r="26" spans="1:7" ht="15.75" customHeight="1" x14ac:dyDescent="0.25">
      <c r="A26" s="32">
        <f>C25-((C25-D25)*B25)</f>
        <v>941.31</v>
      </c>
      <c r="B26" s="11">
        <f>G24/B6*100</f>
        <v>1.2127497664285936</v>
      </c>
      <c r="C26" s="11">
        <f>(A26/1000*B26)-B23</f>
        <v>0.21313748263689924</v>
      </c>
      <c r="D26" s="11">
        <f>C26/E30*1000</f>
        <v>0.21352182191634866</v>
      </c>
      <c r="E26" s="11"/>
    </row>
    <row r="27" spans="1:7" x14ac:dyDescent="0.25">
      <c r="A27" s="41" t="s">
        <v>13</v>
      </c>
      <c r="B27" s="57" t="s">
        <v>14</v>
      </c>
      <c r="C27" s="52"/>
      <c r="D27" s="52"/>
      <c r="E27" s="52"/>
      <c r="F27" s="52"/>
      <c r="G27" s="58"/>
    </row>
    <row r="28" spans="1:7" x14ac:dyDescent="0.25">
      <c r="A28" s="42" t="s">
        <v>15</v>
      </c>
      <c r="B28" s="59" t="s">
        <v>16</v>
      </c>
      <c r="C28" s="60"/>
      <c r="D28" s="60"/>
      <c r="E28" s="60"/>
      <c r="F28" s="60"/>
      <c r="G28" s="61"/>
    </row>
    <row r="29" spans="1:7" x14ac:dyDescent="0.25">
      <c r="A29" s="42" t="s">
        <v>17</v>
      </c>
      <c r="B29" s="43">
        <v>5</v>
      </c>
      <c r="C29" s="43">
        <v>10</v>
      </c>
      <c r="D29" s="43">
        <v>15</v>
      </c>
      <c r="E29" s="43">
        <v>20</v>
      </c>
      <c r="F29" s="43">
        <v>25</v>
      </c>
      <c r="G29" s="44">
        <v>30</v>
      </c>
    </row>
    <row r="30" spans="1:7" x14ac:dyDescent="0.25">
      <c r="A30" s="45">
        <v>0</v>
      </c>
      <c r="B30" s="46">
        <v>999.96</v>
      </c>
      <c r="C30" s="46">
        <v>999.7</v>
      </c>
      <c r="D30" s="46">
        <v>999.1</v>
      </c>
      <c r="E30" s="46">
        <v>998.2</v>
      </c>
      <c r="F30" s="46">
        <v>997.04</v>
      </c>
      <c r="G30" s="47">
        <v>995.64</v>
      </c>
    </row>
    <row r="31" spans="1:7" x14ac:dyDescent="0.25">
      <c r="A31" s="45">
        <v>2</v>
      </c>
      <c r="B31" s="46">
        <v>996.98</v>
      </c>
      <c r="C31" s="46">
        <v>996.72</v>
      </c>
      <c r="D31" s="46">
        <v>996.12</v>
      </c>
      <c r="E31" s="46">
        <v>995.23</v>
      </c>
      <c r="F31" s="46">
        <v>994.07</v>
      </c>
      <c r="G31" s="47">
        <v>992.66</v>
      </c>
    </row>
    <row r="32" spans="1:7" x14ac:dyDescent="0.25">
      <c r="A32" s="45">
        <v>4</v>
      </c>
      <c r="B32" s="46">
        <v>994.22</v>
      </c>
      <c r="C32" s="46">
        <v>993.93</v>
      </c>
      <c r="D32" s="46">
        <v>993.32</v>
      </c>
      <c r="E32" s="46">
        <v>992.41</v>
      </c>
      <c r="F32" s="46">
        <v>991.23</v>
      </c>
      <c r="G32" s="47">
        <v>989.8</v>
      </c>
    </row>
    <row r="33" spans="1:7" x14ac:dyDescent="0.25">
      <c r="A33" s="45">
        <v>6</v>
      </c>
      <c r="B33" s="46">
        <v>991.64</v>
      </c>
      <c r="C33" s="46">
        <v>991.32</v>
      </c>
      <c r="D33" s="46">
        <v>990.67</v>
      </c>
      <c r="E33" s="46">
        <v>989.73</v>
      </c>
      <c r="F33" s="46">
        <v>988.51</v>
      </c>
      <c r="G33" s="47">
        <v>987.04</v>
      </c>
    </row>
    <row r="34" spans="1:7" x14ac:dyDescent="0.25">
      <c r="A34" s="45">
        <v>8</v>
      </c>
      <c r="B34" s="46">
        <v>989.25</v>
      </c>
      <c r="C34" s="46">
        <v>988.87</v>
      </c>
      <c r="D34" s="46">
        <v>988.16</v>
      </c>
      <c r="E34" s="46">
        <v>987.16</v>
      </c>
      <c r="F34" s="46">
        <v>985.89</v>
      </c>
      <c r="G34" s="47">
        <v>984.38</v>
      </c>
    </row>
    <row r="35" spans="1:7" x14ac:dyDescent="0.25">
      <c r="A35" s="45">
        <v>10</v>
      </c>
      <c r="B35" s="46">
        <v>987.02</v>
      </c>
      <c r="C35" s="46">
        <v>986.56</v>
      </c>
      <c r="D35" s="46">
        <v>985.78</v>
      </c>
      <c r="E35" s="46">
        <v>984.71</v>
      </c>
      <c r="F35" s="46">
        <v>983.37</v>
      </c>
      <c r="G35" s="47">
        <v>981.79</v>
      </c>
    </row>
    <row r="36" spans="1:7" x14ac:dyDescent="0.25">
      <c r="A36" s="45">
        <v>12</v>
      </c>
      <c r="B36" s="46">
        <v>984.95</v>
      </c>
      <c r="C36" s="46">
        <v>984.39</v>
      </c>
      <c r="D36" s="46">
        <v>983.52</v>
      </c>
      <c r="E36" s="46">
        <v>982.35</v>
      </c>
      <c r="F36" s="46">
        <v>980.93</v>
      </c>
      <c r="G36" s="47">
        <v>979.28</v>
      </c>
    </row>
    <row r="37" spans="1:7" x14ac:dyDescent="0.25">
      <c r="A37" s="45">
        <v>14</v>
      </c>
      <c r="B37" s="46">
        <v>983.02</v>
      </c>
      <c r="C37" s="46">
        <v>982.34</v>
      </c>
      <c r="D37" s="46">
        <v>981.35</v>
      </c>
      <c r="E37" s="46">
        <v>980.08</v>
      </c>
      <c r="F37" s="46">
        <v>978.56</v>
      </c>
      <c r="G37" s="47">
        <v>976.81</v>
      </c>
    </row>
    <row r="38" spans="1:7" x14ac:dyDescent="0.25">
      <c r="A38" s="45">
        <v>16</v>
      </c>
      <c r="B38" s="46">
        <v>981.22</v>
      </c>
      <c r="C38" s="46">
        <v>980.39</v>
      </c>
      <c r="D38" s="46">
        <v>979.26</v>
      </c>
      <c r="E38" s="46">
        <v>977.87</v>
      </c>
      <c r="F38" s="46">
        <v>976.23</v>
      </c>
      <c r="G38" s="47">
        <v>974.38</v>
      </c>
    </row>
    <row r="39" spans="1:7" x14ac:dyDescent="0.25">
      <c r="A39" s="45">
        <v>18</v>
      </c>
      <c r="B39" s="46">
        <v>979.51</v>
      </c>
      <c r="C39" s="46">
        <v>978.51</v>
      </c>
      <c r="D39" s="46">
        <v>977.23</v>
      </c>
      <c r="E39" s="46">
        <v>975.7</v>
      </c>
      <c r="F39" s="46">
        <v>973.94</v>
      </c>
      <c r="G39" s="47">
        <v>971.96</v>
      </c>
    </row>
    <row r="40" spans="1:7" x14ac:dyDescent="0.25">
      <c r="A40" s="45">
        <v>20</v>
      </c>
      <c r="B40" s="46">
        <v>977.86</v>
      </c>
      <c r="C40" s="46">
        <v>976.68</v>
      </c>
      <c r="D40" s="46">
        <v>975.24</v>
      </c>
      <c r="E40" s="46">
        <v>973.56</v>
      </c>
      <c r="F40" s="46">
        <v>971.65</v>
      </c>
      <c r="G40" s="47">
        <v>969.54</v>
      </c>
    </row>
    <row r="41" spans="1:7" x14ac:dyDescent="0.25">
      <c r="A41" s="45">
        <v>22</v>
      </c>
      <c r="B41" s="46">
        <v>976.24</v>
      </c>
      <c r="C41" s="46">
        <v>974.86</v>
      </c>
      <c r="D41" s="46">
        <v>973.24</v>
      </c>
      <c r="E41" s="46">
        <v>971.4</v>
      </c>
      <c r="F41" s="46">
        <v>969.34</v>
      </c>
      <c r="G41" s="47">
        <v>967.09</v>
      </c>
    </row>
    <row r="42" spans="1:7" x14ac:dyDescent="0.25">
      <c r="A42" s="45">
        <v>24</v>
      </c>
      <c r="B42" s="46">
        <v>974.61</v>
      </c>
      <c r="C42" s="46">
        <v>973.03</v>
      </c>
      <c r="D42" s="46">
        <v>971.22</v>
      </c>
      <c r="E42" s="46">
        <v>969.21</v>
      </c>
      <c r="F42" s="46">
        <v>967</v>
      </c>
      <c r="G42" s="47">
        <v>964.59</v>
      </c>
    </row>
    <row r="43" spans="1:7" x14ac:dyDescent="0.25">
      <c r="A43" s="45">
        <v>26</v>
      </c>
      <c r="B43" s="46">
        <v>972.94</v>
      </c>
      <c r="C43" s="46">
        <v>971.14</v>
      </c>
      <c r="D43" s="46">
        <v>969.15</v>
      </c>
      <c r="E43" s="46">
        <v>966.96</v>
      </c>
      <c r="F43" s="46">
        <v>964.59</v>
      </c>
      <c r="G43" s="47">
        <v>962.04</v>
      </c>
    </row>
    <row r="44" spans="1:7" x14ac:dyDescent="0.25">
      <c r="A44" s="45">
        <v>28</v>
      </c>
      <c r="B44" s="46">
        <v>971.19</v>
      </c>
      <c r="C44" s="46">
        <v>969.18</v>
      </c>
      <c r="D44" s="46">
        <v>967</v>
      </c>
      <c r="E44" s="46">
        <v>964.64</v>
      </c>
      <c r="F44" s="46">
        <v>962.1</v>
      </c>
      <c r="G44" s="47">
        <v>959.4</v>
      </c>
    </row>
    <row r="45" spans="1:7" x14ac:dyDescent="0.25">
      <c r="A45" s="45">
        <v>30</v>
      </c>
      <c r="B45" s="46">
        <v>969.33</v>
      </c>
      <c r="C45" s="46">
        <v>967.12</v>
      </c>
      <c r="D45" s="46">
        <v>964.74</v>
      </c>
      <c r="E45" s="46">
        <v>962.21</v>
      </c>
      <c r="F45" s="46">
        <v>959.51</v>
      </c>
      <c r="G45" s="47">
        <v>956.66</v>
      </c>
    </row>
    <row r="46" spans="1:7" x14ac:dyDescent="0.25">
      <c r="A46" s="45">
        <v>32</v>
      </c>
      <c r="B46" s="46">
        <v>967.33</v>
      </c>
      <c r="C46" s="46">
        <v>964.92</v>
      </c>
      <c r="D46" s="46">
        <v>962.36</v>
      </c>
      <c r="E46" s="46">
        <v>959.66</v>
      </c>
      <c r="F46" s="46">
        <v>956.81</v>
      </c>
      <c r="G46" s="47">
        <v>953.82</v>
      </c>
    </row>
    <row r="47" spans="1:7" x14ac:dyDescent="0.25">
      <c r="A47" s="45">
        <v>34</v>
      </c>
      <c r="B47" s="46">
        <v>965.18</v>
      </c>
      <c r="C47" s="46">
        <v>962.57</v>
      </c>
      <c r="D47" s="46">
        <v>959.84</v>
      </c>
      <c r="E47" s="46">
        <v>956.98</v>
      </c>
      <c r="F47" s="46">
        <v>953.98</v>
      </c>
      <c r="G47" s="47">
        <v>950.86</v>
      </c>
    </row>
    <row r="48" spans="1:7" x14ac:dyDescent="0.25">
      <c r="A48" s="45">
        <v>36</v>
      </c>
      <c r="B48" s="46">
        <v>962.85</v>
      </c>
      <c r="C48" s="46">
        <v>960.06</v>
      </c>
      <c r="D48" s="46">
        <v>957.17</v>
      </c>
      <c r="E48" s="46">
        <v>954.15</v>
      </c>
      <c r="F48" s="46">
        <v>951.02</v>
      </c>
      <c r="G48" s="47">
        <v>947.77</v>
      </c>
    </row>
    <row r="49" spans="1:7" x14ac:dyDescent="0.25">
      <c r="A49" s="45">
        <v>38</v>
      </c>
      <c r="B49" s="46">
        <v>960.33</v>
      </c>
      <c r="C49" s="46">
        <v>957.38</v>
      </c>
      <c r="D49" s="46">
        <v>954.33</v>
      </c>
      <c r="E49" s="46">
        <v>951.17</v>
      </c>
      <c r="F49" s="46">
        <v>947.91</v>
      </c>
      <c r="G49" s="47">
        <v>944.54</v>
      </c>
    </row>
    <row r="50" spans="1:7" x14ac:dyDescent="0.25">
      <c r="A50" s="45">
        <v>40</v>
      </c>
      <c r="B50" s="46">
        <v>957.61</v>
      </c>
      <c r="C50" s="46">
        <v>954.52</v>
      </c>
      <c r="D50" s="46">
        <v>951.33</v>
      </c>
      <c r="E50" s="46">
        <v>948.04</v>
      </c>
      <c r="F50" s="46">
        <v>944.66</v>
      </c>
      <c r="G50" s="47">
        <v>941.18</v>
      </c>
    </row>
    <row r="51" spans="1:7" x14ac:dyDescent="0.25">
      <c r="A51" s="45">
        <v>42</v>
      </c>
      <c r="B51" s="46">
        <v>954.7</v>
      </c>
      <c r="C51" s="46">
        <v>951.47</v>
      </c>
      <c r="D51" s="46">
        <v>948.15</v>
      </c>
      <c r="E51" s="46">
        <v>944.75</v>
      </c>
      <c r="F51" s="46">
        <v>941.27</v>
      </c>
      <c r="G51" s="47">
        <v>937.69</v>
      </c>
    </row>
    <row r="52" spans="1:7" x14ac:dyDescent="0.25">
      <c r="A52" s="45">
        <v>44</v>
      </c>
      <c r="B52" s="46">
        <v>951.59</v>
      </c>
      <c r="C52" s="46">
        <v>948.24</v>
      </c>
      <c r="D52" s="46">
        <v>944.82</v>
      </c>
      <c r="E52" s="46">
        <v>941.31</v>
      </c>
      <c r="F52" s="46">
        <v>937.73</v>
      </c>
      <c r="G52" s="47">
        <v>934.07</v>
      </c>
    </row>
    <row r="53" spans="1:7" x14ac:dyDescent="0.25">
      <c r="A53" s="45">
        <v>46</v>
      </c>
      <c r="B53" s="46">
        <v>948.3</v>
      </c>
      <c r="C53" s="46">
        <v>944.84</v>
      </c>
      <c r="D53" s="46">
        <v>941.32</v>
      </c>
      <c r="E53" s="46">
        <v>937.73</v>
      </c>
      <c r="F53" s="46">
        <v>934.06</v>
      </c>
      <c r="G53" s="47">
        <v>930.32</v>
      </c>
    </row>
    <row r="54" spans="1:7" x14ac:dyDescent="0.25">
      <c r="A54" s="45">
        <v>48</v>
      </c>
      <c r="B54" s="46">
        <v>944.82</v>
      </c>
      <c r="C54" s="46">
        <v>941.28</v>
      </c>
      <c r="D54" s="46">
        <v>937.67</v>
      </c>
      <c r="E54" s="46">
        <v>934</v>
      </c>
      <c r="F54" s="46">
        <v>930.26</v>
      </c>
      <c r="G54" s="47">
        <v>926.45</v>
      </c>
    </row>
    <row r="55" spans="1:7" x14ac:dyDescent="0.25">
      <c r="A55" s="45">
        <v>50</v>
      </c>
      <c r="B55" s="46">
        <v>941.18</v>
      </c>
      <c r="C55" s="46">
        <v>937.56</v>
      </c>
      <c r="D55" s="46">
        <v>933.88</v>
      </c>
      <c r="E55" s="46">
        <v>930.14</v>
      </c>
      <c r="F55" s="46">
        <v>926.33</v>
      </c>
      <c r="G55" s="47">
        <v>922.46</v>
      </c>
    </row>
    <row r="56" spans="1:7" x14ac:dyDescent="0.25">
      <c r="A56" s="45">
        <v>52</v>
      </c>
      <c r="B56" s="46">
        <v>937.38</v>
      </c>
      <c r="C56" s="46">
        <v>933.7</v>
      </c>
      <c r="D56" s="46">
        <v>929.96</v>
      </c>
      <c r="E56" s="46">
        <v>926.15</v>
      </c>
      <c r="F56" s="46">
        <v>922.29</v>
      </c>
      <c r="G56" s="47">
        <v>918.36</v>
      </c>
    </row>
    <row r="57" spans="1:7" x14ac:dyDescent="0.25">
      <c r="A57" s="45">
        <v>54</v>
      </c>
      <c r="B57" s="46">
        <v>933.44</v>
      </c>
      <c r="C57" s="46">
        <v>929.7</v>
      </c>
      <c r="D57" s="46">
        <v>925.91</v>
      </c>
      <c r="E57" s="46">
        <v>922.05</v>
      </c>
      <c r="F57" s="46">
        <v>918.13</v>
      </c>
      <c r="G57" s="47">
        <v>914.16</v>
      </c>
    </row>
    <row r="58" spans="1:7" x14ac:dyDescent="0.25">
      <c r="A58" s="45">
        <v>56</v>
      </c>
      <c r="B58" s="46">
        <v>929.36</v>
      </c>
      <c r="C58" s="46">
        <v>925.58</v>
      </c>
      <c r="D58" s="46">
        <v>921.74</v>
      </c>
      <c r="E58" s="46">
        <v>917.84</v>
      </c>
      <c r="F58" s="46">
        <v>913.88</v>
      </c>
      <c r="G58" s="47">
        <v>909.86</v>
      </c>
    </row>
    <row r="59" spans="1:7" x14ac:dyDescent="0.25">
      <c r="A59" s="45">
        <v>58</v>
      </c>
      <c r="B59" s="46">
        <v>925.17</v>
      </c>
      <c r="C59" s="46">
        <v>921.35</v>
      </c>
      <c r="D59" s="46">
        <v>917.47</v>
      </c>
      <c r="E59" s="46">
        <v>913.53</v>
      </c>
      <c r="F59" s="46">
        <v>909.52</v>
      </c>
      <c r="G59" s="47">
        <v>905.46</v>
      </c>
    </row>
    <row r="60" spans="1:7" x14ac:dyDescent="0.25">
      <c r="A60" s="45">
        <v>60</v>
      </c>
      <c r="B60" s="46">
        <v>920.87</v>
      </c>
      <c r="C60" s="46">
        <v>917.01</v>
      </c>
      <c r="D60" s="46">
        <v>913.09</v>
      </c>
      <c r="E60" s="46">
        <v>909.11</v>
      </c>
      <c r="F60" s="46">
        <v>905.07</v>
      </c>
      <c r="G60" s="47">
        <v>900.97</v>
      </c>
    </row>
    <row r="61" spans="1:7" x14ac:dyDescent="0.25">
      <c r="A61" s="45">
        <v>62</v>
      </c>
      <c r="B61" s="46">
        <v>916.46</v>
      </c>
      <c r="C61" s="46">
        <v>912.56</v>
      </c>
      <c r="D61" s="46">
        <v>908.61</v>
      </c>
      <c r="E61" s="46">
        <v>904.6</v>
      </c>
      <c r="F61" s="46">
        <v>900.52</v>
      </c>
      <c r="G61" s="47">
        <v>896.39</v>
      </c>
    </row>
    <row r="62" spans="1:7" x14ac:dyDescent="0.25">
      <c r="A62" s="45">
        <v>64</v>
      </c>
      <c r="B62" s="46">
        <v>911.94</v>
      </c>
      <c r="C62" s="46">
        <v>908.02</v>
      </c>
      <c r="D62" s="46">
        <v>904.03</v>
      </c>
      <c r="E62" s="46">
        <v>899.99</v>
      </c>
      <c r="F62" s="46">
        <v>895.88</v>
      </c>
      <c r="G62" s="47">
        <v>891.72</v>
      </c>
    </row>
    <row r="63" spans="1:7" x14ac:dyDescent="0.25">
      <c r="A63" s="45">
        <v>66</v>
      </c>
      <c r="B63" s="46">
        <v>907.33</v>
      </c>
      <c r="C63" s="46">
        <v>903.37</v>
      </c>
      <c r="D63" s="46">
        <v>899.35</v>
      </c>
      <c r="E63" s="46">
        <v>895.28</v>
      </c>
      <c r="F63" s="46">
        <v>891.15</v>
      </c>
      <c r="G63" s="47">
        <v>886.95</v>
      </c>
    </row>
    <row r="64" spans="1:7" x14ac:dyDescent="0.25">
      <c r="A64" s="45">
        <v>68</v>
      </c>
      <c r="B64" s="46">
        <v>902.61</v>
      </c>
      <c r="C64" s="46">
        <v>898.62</v>
      </c>
      <c r="D64" s="46">
        <v>894.57</v>
      </c>
      <c r="E64" s="46">
        <v>890.47</v>
      </c>
      <c r="F64" s="46">
        <v>886.31</v>
      </c>
      <c r="G64" s="47">
        <v>882.09</v>
      </c>
    </row>
    <row r="65" spans="1:7" x14ac:dyDescent="0.25">
      <c r="A65" s="45">
        <v>70</v>
      </c>
      <c r="B65" s="46">
        <v>897.78</v>
      </c>
      <c r="C65" s="46">
        <v>893.76</v>
      </c>
      <c r="D65" s="46">
        <v>889.69</v>
      </c>
      <c r="E65" s="46">
        <v>885.56</v>
      </c>
      <c r="F65" s="46">
        <v>881.37</v>
      </c>
      <c r="G65" s="47">
        <v>877.12</v>
      </c>
    </row>
    <row r="66" spans="1:7" x14ac:dyDescent="0.25">
      <c r="A66" s="45">
        <v>72</v>
      </c>
      <c r="B66" s="46">
        <v>892.84</v>
      </c>
      <c r="C66" s="46">
        <v>888.79</v>
      </c>
      <c r="D66" s="46">
        <v>884.69</v>
      </c>
      <c r="E66" s="46">
        <v>880.54</v>
      </c>
      <c r="F66" s="46">
        <v>876.32</v>
      </c>
      <c r="G66" s="47">
        <v>872.05</v>
      </c>
    </row>
    <row r="67" spans="1:7" x14ac:dyDescent="0.25">
      <c r="A67" s="45">
        <v>74</v>
      </c>
      <c r="B67" s="46">
        <v>887.78</v>
      </c>
      <c r="C67" s="46">
        <v>883.71</v>
      </c>
      <c r="D67" s="46">
        <v>879.58</v>
      </c>
      <c r="E67" s="46">
        <v>875.4</v>
      </c>
      <c r="F67" s="46">
        <v>871.16</v>
      </c>
      <c r="G67" s="47">
        <v>866.87</v>
      </c>
    </row>
    <row r="68" spans="1:7" x14ac:dyDescent="0.25">
      <c r="A68" s="45">
        <v>76</v>
      </c>
      <c r="B68" s="46">
        <v>882.61</v>
      </c>
      <c r="C68" s="46">
        <v>878.51</v>
      </c>
      <c r="D68" s="46">
        <v>874.35</v>
      </c>
      <c r="E68" s="46">
        <v>870.15</v>
      </c>
      <c r="F68" s="46">
        <v>865.89</v>
      </c>
      <c r="G68" s="47">
        <v>861.58</v>
      </c>
    </row>
    <row r="69" spans="1:7" x14ac:dyDescent="0.25">
      <c r="A69" s="45">
        <v>78</v>
      </c>
      <c r="B69" s="46">
        <v>877.31</v>
      </c>
      <c r="C69" s="46">
        <v>873.18</v>
      </c>
      <c r="D69" s="46">
        <v>869</v>
      </c>
      <c r="E69" s="46">
        <v>864.77</v>
      </c>
      <c r="F69" s="46">
        <v>860.49</v>
      </c>
      <c r="G69" s="47">
        <v>856.16</v>
      </c>
    </row>
    <row r="70" spans="1:7" x14ac:dyDescent="0.25">
      <c r="A70" s="45">
        <v>80</v>
      </c>
      <c r="B70" s="46">
        <v>871.87</v>
      </c>
      <c r="C70" s="46">
        <v>867.72</v>
      </c>
      <c r="D70" s="46">
        <v>863.52</v>
      </c>
      <c r="E70" s="46">
        <v>859.27</v>
      </c>
      <c r="F70" s="46">
        <v>854.96</v>
      </c>
      <c r="G70" s="47">
        <v>850.61</v>
      </c>
    </row>
    <row r="71" spans="1:7" x14ac:dyDescent="0.25">
      <c r="A71" s="45">
        <v>82</v>
      </c>
      <c r="B71" s="46">
        <v>866.28</v>
      </c>
      <c r="C71" s="46">
        <v>862.11</v>
      </c>
      <c r="D71" s="46">
        <v>857.89</v>
      </c>
      <c r="E71" s="46">
        <v>853.62</v>
      </c>
      <c r="F71" s="46">
        <v>849.3</v>
      </c>
      <c r="G71" s="47">
        <v>844.93</v>
      </c>
    </row>
    <row r="72" spans="1:7" x14ac:dyDescent="0.25">
      <c r="A72" s="45">
        <v>84</v>
      </c>
      <c r="B72" s="46">
        <v>860.53</v>
      </c>
      <c r="C72" s="46">
        <v>856.34</v>
      </c>
      <c r="D72" s="46">
        <v>852.1</v>
      </c>
      <c r="E72" s="46">
        <v>847.82</v>
      </c>
      <c r="F72" s="46">
        <v>843.48</v>
      </c>
      <c r="G72" s="47">
        <v>839.09</v>
      </c>
    </row>
    <row r="73" spans="1:7" x14ac:dyDescent="0.25">
      <c r="A73" s="45">
        <v>86</v>
      </c>
      <c r="B73" s="46">
        <v>854.6</v>
      </c>
      <c r="C73" s="46">
        <v>850.39</v>
      </c>
      <c r="D73" s="46">
        <v>846.13</v>
      </c>
      <c r="E73" s="46">
        <v>841.83</v>
      </c>
      <c r="F73" s="46">
        <v>837.48</v>
      </c>
      <c r="G73" s="47">
        <v>833.08</v>
      </c>
    </row>
    <row r="74" spans="1:7" x14ac:dyDescent="0.25">
      <c r="A74" s="45">
        <v>88</v>
      </c>
      <c r="B74" s="46">
        <v>848.44</v>
      </c>
      <c r="C74" s="46">
        <v>844.22</v>
      </c>
      <c r="D74" s="46">
        <v>839.95</v>
      </c>
      <c r="E74" s="46">
        <v>835.64</v>
      </c>
      <c r="F74" s="46">
        <v>831.28</v>
      </c>
      <c r="G74" s="47">
        <v>826.87</v>
      </c>
    </row>
    <row r="75" spans="1:7" x14ac:dyDescent="0.25">
      <c r="A75" s="45">
        <v>90</v>
      </c>
      <c r="B75" s="46">
        <v>842.01</v>
      </c>
      <c r="C75" s="46">
        <v>837.77</v>
      </c>
      <c r="D75" s="46">
        <v>833.5</v>
      </c>
      <c r="E75" s="46">
        <v>829.18</v>
      </c>
      <c r="F75" s="46">
        <v>824.81</v>
      </c>
      <c r="G75" s="47">
        <v>820.4</v>
      </c>
    </row>
    <row r="76" spans="1:7" x14ac:dyDescent="0.25">
      <c r="A76" s="45">
        <v>92</v>
      </c>
      <c r="B76" s="46">
        <v>835.24</v>
      </c>
      <c r="C76" s="46">
        <v>830.99</v>
      </c>
      <c r="D76" s="46">
        <v>826.71</v>
      </c>
      <c r="E76" s="46">
        <v>822.39</v>
      </c>
      <c r="F76" s="46">
        <v>818.03</v>
      </c>
      <c r="G76" s="47">
        <v>813.62</v>
      </c>
    </row>
    <row r="77" spans="1:7" x14ac:dyDescent="0.25">
      <c r="A77" s="45">
        <v>94</v>
      </c>
      <c r="B77" s="46">
        <v>828.04</v>
      </c>
      <c r="C77" s="46">
        <v>823.78</v>
      </c>
      <c r="D77" s="46">
        <v>819.5</v>
      </c>
      <c r="E77" s="46">
        <v>815.18</v>
      </c>
      <c r="F77" s="46">
        <v>810.82</v>
      </c>
      <c r="G77" s="47">
        <v>806.44</v>
      </c>
    </row>
    <row r="78" spans="1:7" x14ac:dyDescent="0.25">
      <c r="A78" s="45">
        <v>96</v>
      </c>
      <c r="B78" s="46">
        <v>820.27</v>
      </c>
      <c r="C78" s="46">
        <v>816.02</v>
      </c>
      <c r="D78" s="46">
        <v>811.73</v>
      </c>
      <c r="E78" s="46">
        <v>807.42</v>
      </c>
      <c r="F78" s="46">
        <v>803.08</v>
      </c>
      <c r="G78" s="47">
        <v>798.72</v>
      </c>
    </row>
    <row r="79" spans="1:7" x14ac:dyDescent="0.25">
      <c r="A79" s="45">
        <v>98</v>
      </c>
      <c r="B79" s="46">
        <v>811.73</v>
      </c>
      <c r="C79" s="46">
        <v>807.48</v>
      </c>
      <c r="D79" s="46">
        <v>803.2</v>
      </c>
      <c r="E79" s="46">
        <v>798.9</v>
      </c>
      <c r="F79" s="46">
        <v>794.58</v>
      </c>
      <c r="G79" s="47">
        <v>790.25</v>
      </c>
    </row>
    <row r="80" spans="1:7" ht="15.75" customHeight="1" x14ac:dyDescent="0.25">
      <c r="A80" s="48">
        <v>100</v>
      </c>
      <c r="B80" s="49">
        <v>801.99</v>
      </c>
      <c r="C80" s="49">
        <v>797.75</v>
      </c>
      <c r="D80" s="49">
        <v>793.5</v>
      </c>
      <c r="E80" s="49">
        <v>789.23</v>
      </c>
      <c r="F80" s="49">
        <v>784.95</v>
      </c>
      <c r="G80" s="50">
        <v>780.64</v>
      </c>
    </row>
  </sheetData>
  <mergeCells count="6">
    <mergeCell ref="B27:G27"/>
    <mergeCell ref="B28:G28"/>
    <mergeCell ref="A10:B10"/>
    <mergeCell ref="D10:E10"/>
    <mergeCell ref="A1:B1"/>
    <mergeCell ref="D1:E1"/>
  </mergeCells>
  <dataValidations count="2">
    <dataValidation type="decimal" allowBlank="1" showInputMessage="1" prompt="A leolvasott hőmérséklet - 5°C és 29,9°C között lehet" sqref="B4">
      <formula1>5</formula1>
      <formula2>29.9</formula2>
    </dataValidation>
    <dataValidation type="decimal" allowBlank="1" showInputMessage="1" prompt="A leolvasott szeszfok - 10% és 96% között lehet!" sqref="B3">
      <formula1>10</formula1>
      <formula2>96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W29"/>
  <sheetViews>
    <sheetView tabSelected="1" workbookViewId="0">
      <selection activeCell="N32" sqref="N32"/>
    </sheetView>
  </sheetViews>
  <sheetFormatPr defaultColWidth="17.28515625" defaultRowHeight="15" customHeight="1" x14ac:dyDescent="0.25"/>
  <cols>
    <col min="1" max="1" width="10.28515625" customWidth="1"/>
    <col min="2" max="49" width="8.7109375" customWidth="1"/>
  </cols>
  <sheetData>
    <row r="1" spans="1:49" x14ac:dyDescent="0.25">
      <c r="A1" s="64" t="s">
        <v>7</v>
      </c>
      <c r="B1" s="56"/>
    </row>
    <row r="2" spans="1:49" x14ac:dyDescent="0.25">
      <c r="A2" s="11"/>
      <c r="B2" s="11">
        <f>LOOKUP(Számítás!B3,E3:AW3)</f>
        <v>52</v>
      </c>
    </row>
    <row r="3" spans="1:49" ht="15.75" customHeight="1" x14ac:dyDescent="0.25">
      <c r="A3" s="11">
        <f>HLOOKUP(Számítás!B3,D3:AW29,A4,TRUE)</f>
        <v>53.1</v>
      </c>
      <c r="B3" s="11">
        <f>HLOOKUP(Számítás!B3+2,D3:AW29,A4,TRUE)</f>
        <v>55.1</v>
      </c>
      <c r="C3" s="9"/>
      <c r="D3" s="9">
        <v>1</v>
      </c>
      <c r="E3" s="21">
        <v>10</v>
      </c>
      <c r="F3" s="21">
        <v>12</v>
      </c>
      <c r="G3" s="21">
        <v>14</v>
      </c>
      <c r="H3" s="21">
        <v>16</v>
      </c>
      <c r="I3" s="21">
        <v>18</v>
      </c>
      <c r="J3" s="21">
        <v>20</v>
      </c>
      <c r="K3" s="21">
        <v>22</v>
      </c>
      <c r="L3" s="21">
        <v>24</v>
      </c>
      <c r="M3" s="21">
        <v>26</v>
      </c>
      <c r="N3" s="21">
        <v>28</v>
      </c>
      <c r="O3" s="21">
        <v>30</v>
      </c>
      <c r="P3" s="21">
        <v>32</v>
      </c>
      <c r="Q3" s="21">
        <v>34</v>
      </c>
      <c r="R3" s="21">
        <v>36</v>
      </c>
      <c r="S3" s="23">
        <v>38</v>
      </c>
      <c r="T3" s="21">
        <v>40</v>
      </c>
      <c r="U3" s="21">
        <v>42</v>
      </c>
      <c r="V3" s="21">
        <v>44</v>
      </c>
      <c r="W3" s="21">
        <v>46</v>
      </c>
      <c r="X3" s="21">
        <v>48</v>
      </c>
      <c r="Y3" s="21">
        <v>50</v>
      </c>
      <c r="Z3" s="21">
        <v>52</v>
      </c>
      <c r="AA3" s="21">
        <v>54</v>
      </c>
      <c r="AB3" s="21">
        <v>56</v>
      </c>
      <c r="AC3" s="21">
        <v>58</v>
      </c>
      <c r="AD3" s="21">
        <v>60</v>
      </c>
      <c r="AE3" s="21">
        <v>62</v>
      </c>
      <c r="AF3" s="21">
        <v>64</v>
      </c>
      <c r="AG3" s="21">
        <v>66</v>
      </c>
      <c r="AH3" s="23">
        <v>68</v>
      </c>
      <c r="AI3" s="21">
        <v>70</v>
      </c>
      <c r="AJ3" s="21">
        <v>72</v>
      </c>
      <c r="AK3" s="21">
        <v>74</v>
      </c>
      <c r="AL3" s="21">
        <v>76</v>
      </c>
      <c r="AM3" s="21">
        <v>78</v>
      </c>
      <c r="AN3" s="21">
        <v>80</v>
      </c>
      <c r="AO3" s="21">
        <v>82</v>
      </c>
      <c r="AP3" s="21">
        <v>84</v>
      </c>
      <c r="AQ3" s="21">
        <v>86</v>
      </c>
      <c r="AR3" s="21">
        <v>88</v>
      </c>
      <c r="AS3" s="21">
        <v>90</v>
      </c>
      <c r="AT3" s="21">
        <v>92</v>
      </c>
      <c r="AU3" s="21">
        <v>94</v>
      </c>
      <c r="AV3" s="21">
        <v>96</v>
      </c>
      <c r="AW3" s="23">
        <v>98</v>
      </c>
    </row>
    <row r="4" spans="1:49" ht="16.5" customHeight="1" x14ac:dyDescent="0.25">
      <c r="A4" s="11">
        <f>LOOKUP(Számítás!B4,C4:D29)</f>
        <v>14</v>
      </c>
      <c r="B4" s="11">
        <f>A4+1</f>
        <v>15</v>
      </c>
      <c r="C4" s="25">
        <v>5</v>
      </c>
      <c r="D4" s="9">
        <v>2</v>
      </c>
      <c r="E4" s="26">
        <v>11.8</v>
      </c>
      <c r="F4" s="26">
        <v>14.3</v>
      </c>
      <c r="G4" s="26">
        <v>16.899999999999999</v>
      </c>
      <c r="H4" s="26">
        <v>19.5</v>
      </c>
      <c r="I4" s="26">
        <v>22.2</v>
      </c>
      <c r="J4" s="26">
        <v>24.8</v>
      </c>
      <c r="K4" s="26">
        <v>27.3</v>
      </c>
      <c r="L4" s="26">
        <v>29.7</v>
      </c>
      <c r="M4" s="26">
        <v>32</v>
      </c>
      <c r="N4" s="26">
        <v>34.1</v>
      </c>
      <c r="O4" s="26">
        <v>36.200000000000003</v>
      </c>
      <c r="P4" s="26">
        <v>38.200000000000003</v>
      </c>
      <c r="Q4" s="26">
        <v>40.200000000000003</v>
      </c>
      <c r="R4" s="26">
        <v>42.1</v>
      </c>
      <c r="S4" s="28">
        <v>44</v>
      </c>
      <c r="T4" s="26">
        <v>45.9</v>
      </c>
      <c r="U4" s="26">
        <v>47.8</v>
      </c>
      <c r="V4" s="26">
        <v>49.7</v>
      </c>
      <c r="W4" s="26">
        <v>51.6</v>
      </c>
      <c r="X4" s="26">
        <v>53.5</v>
      </c>
      <c r="Y4" s="26">
        <v>55.4</v>
      </c>
      <c r="Z4" s="26">
        <v>57.4</v>
      </c>
      <c r="AA4" s="26">
        <v>59.3</v>
      </c>
      <c r="AB4" s="26">
        <v>61.2</v>
      </c>
      <c r="AC4" s="26">
        <v>63.1</v>
      </c>
      <c r="AD4" s="26">
        <v>65.099999999999994</v>
      </c>
      <c r="AE4" s="26">
        <v>67</v>
      </c>
      <c r="AF4" s="26">
        <v>68.900000000000006</v>
      </c>
      <c r="AG4" s="26">
        <v>70.900000000000006</v>
      </c>
      <c r="AH4" s="28">
        <v>72.8</v>
      </c>
      <c r="AI4" s="26">
        <v>74.7</v>
      </c>
      <c r="AJ4" s="26">
        <v>76.7</v>
      </c>
      <c r="AK4" s="26">
        <v>78.599999999999994</v>
      </c>
      <c r="AL4" s="26">
        <v>80.5</v>
      </c>
      <c r="AM4" s="26">
        <v>82.4</v>
      </c>
      <c r="AN4" s="26">
        <v>84.3</v>
      </c>
      <c r="AO4" s="26">
        <v>86.2</v>
      </c>
      <c r="AP4" s="26">
        <v>88.1</v>
      </c>
      <c r="AQ4" s="26">
        <v>89.9</v>
      </c>
      <c r="AR4" s="26">
        <v>91.8</v>
      </c>
      <c r="AS4" s="26">
        <v>93.6</v>
      </c>
      <c r="AT4" s="26">
        <v>95.4</v>
      </c>
      <c r="AU4" s="26">
        <v>97.1</v>
      </c>
      <c r="AV4" s="26">
        <v>98.9</v>
      </c>
      <c r="AW4" s="28"/>
    </row>
    <row r="5" spans="1:49" ht="15.75" customHeight="1" x14ac:dyDescent="0.25">
      <c r="A5" s="11">
        <f>HLOOKUP(Számítás!B3,D3:AW29,B4,TRUE)</f>
        <v>52.7</v>
      </c>
      <c r="B5" s="11">
        <f>HLOOKUP(Számítás!B3+2,D3:AW29,B4,TRUE)</f>
        <v>54.7</v>
      </c>
      <c r="C5" s="25">
        <v>6</v>
      </c>
      <c r="D5" s="9">
        <v>3</v>
      </c>
      <c r="E5" s="26" t="s">
        <v>10</v>
      </c>
      <c r="F5" s="26">
        <v>14.2</v>
      </c>
      <c r="G5" s="26">
        <v>16.7</v>
      </c>
      <c r="H5" s="26">
        <v>19.3</v>
      </c>
      <c r="I5" s="26">
        <v>21.9</v>
      </c>
      <c r="J5" s="26">
        <v>24.5</v>
      </c>
      <c r="K5" s="26">
        <v>26.9</v>
      </c>
      <c r="L5" s="26">
        <v>29.3</v>
      </c>
      <c r="M5" s="26">
        <v>31.6</v>
      </c>
      <c r="N5" s="26">
        <v>33.700000000000003</v>
      </c>
      <c r="O5" s="26">
        <v>35.799999999999997</v>
      </c>
      <c r="P5" s="26">
        <v>37.799999999999997</v>
      </c>
      <c r="Q5" s="26">
        <v>39.799999999999997</v>
      </c>
      <c r="R5" s="26">
        <v>41.7</v>
      </c>
      <c r="S5" s="28">
        <v>43.6</v>
      </c>
      <c r="T5" s="26">
        <v>45.5</v>
      </c>
      <c r="U5" s="26">
        <v>47.4</v>
      </c>
      <c r="V5" s="26">
        <v>49.3</v>
      </c>
      <c r="W5" s="26">
        <v>51.3</v>
      </c>
      <c r="X5" s="26">
        <v>53.2</v>
      </c>
      <c r="Y5" s="26">
        <v>55.1</v>
      </c>
      <c r="Z5" s="26">
        <v>57</v>
      </c>
      <c r="AA5" s="26">
        <v>58.9</v>
      </c>
      <c r="AB5" s="26">
        <v>60.9</v>
      </c>
      <c r="AC5" s="26">
        <v>62.8</v>
      </c>
      <c r="AD5" s="26">
        <v>64.7</v>
      </c>
      <c r="AE5" s="26">
        <v>66.7</v>
      </c>
      <c r="AF5" s="26">
        <v>68.599999999999994</v>
      </c>
      <c r="AG5" s="26">
        <v>70.599999999999994</v>
      </c>
      <c r="AH5" s="28">
        <v>72.5</v>
      </c>
      <c r="AI5" s="26">
        <v>74.400000000000006</v>
      </c>
      <c r="AJ5" s="26">
        <v>76.400000000000006</v>
      </c>
      <c r="AK5" s="26">
        <v>78.3</v>
      </c>
      <c r="AL5" s="26">
        <v>80.2</v>
      </c>
      <c r="AM5" s="26">
        <v>82.1</v>
      </c>
      <c r="AN5" s="26">
        <v>84</v>
      </c>
      <c r="AO5" s="26">
        <v>85.9</v>
      </c>
      <c r="AP5" s="26">
        <v>87.8</v>
      </c>
      <c r="AQ5" s="26">
        <v>89.7</v>
      </c>
      <c r="AR5" s="26">
        <v>91.5</v>
      </c>
      <c r="AS5" s="26">
        <v>93.4</v>
      </c>
      <c r="AT5" s="26">
        <v>95.2</v>
      </c>
      <c r="AU5" s="26">
        <v>96.9</v>
      </c>
      <c r="AV5" s="26">
        <v>98.7</v>
      </c>
      <c r="AW5" s="28"/>
    </row>
    <row r="6" spans="1:49" ht="15.75" customHeight="1" x14ac:dyDescent="0.25">
      <c r="A6" s="11">
        <f>Számítás!B3-Korrekció!B2</f>
        <v>0</v>
      </c>
      <c r="B6" s="11">
        <f>A7*B7</f>
        <v>0</v>
      </c>
      <c r="C6" s="25">
        <v>7</v>
      </c>
      <c r="D6" s="9">
        <v>4</v>
      </c>
      <c r="E6" s="26">
        <v>11.7</v>
      </c>
      <c r="F6" s="26">
        <v>14.1</v>
      </c>
      <c r="G6" s="26">
        <v>16.5</v>
      </c>
      <c r="H6" s="26">
        <v>19.100000000000001</v>
      </c>
      <c r="I6" s="26">
        <v>21.6</v>
      </c>
      <c r="J6" s="26">
        <v>24.1</v>
      </c>
      <c r="K6" s="26">
        <v>26.6</v>
      </c>
      <c r="L6" s="26">
        <v>28.9</v>
      </c>
      <c r="M6" s="26">
        <v>31.1</v>
      </c>
      <c r="N6" s="26">
        <v>33.299999999999997</v>
      </c>
      <c r="O6" s="26">
        <v>35.4</v>
      </c>
      <c r="P6" s="26">
        <v>37.4</v>
      </c>
      <c r="Q6" s="26">
        <v>39.299999999999997</v>
      </c>
      <c r="R6" s="26">
        <v>41.3</v>
      </c>
      <c r="S6" s="28">
        <v>43.2</v>
      </c>
      <c r="T6" s="26">
        <v>45.1</v>
      </c>
      <c r="U6" s="26">
        <v>47.1</v>
      </c>
      <c r="V6" s="26">
        <v>49</v>
      </c>
      <c r="W6" s="26">
        <v>50.9</v>
      </c>
      <c r="X6" s="26">
        <v>52.8</v>
      </c>
      <c r="Y6" s="26">
        <v>54.7</v>
      </c>
      <c r="Z6" s="26">
        <v>56.7</v>
      </c>
      <c r="AA6" s="26">
        <v>58.6</v>
      </c>
      <c r="AB6" s="26">
        <v>60.5</v>
      </c>
      <c r="AC6" s="26">
        <v>62.5</v>
      </c>
      <c r="AD6" s="26">
        <v>64.400000000000006</v>
      </c>
      <c r="AE6" s="26">
        <v>66.400000000000006</v>
      </c>
      <c r="AF6" s="26">
        <v>68.3</v>
      </c>
      <c r="AG6" s="26">
        <v>70.2</v>
      </c>
      <c r="AH6" s="28">
        <v>72.2</v>
      </c>
      <c r="AI6" s="26">
        <v>74.099999999999994</v>
      </c>
      <c r="AJ6" s="26">
        <v>76</v>
      </c>
      <c r="AK6" s="26">
        <v>78</v>
      </c>
      <c r="AL6" s="26">
        <v>79.900000000000006</v>
      </c>
      <c r="AM6" s="26">
        <v>81.8</v>
      </c>
      <c r="AN6" s="26">
        <v>83.8</v>
      </c>
      <c r="AO6" s="26">
        <v>85.7</v>
      </c>
      <c r="AP6" s="26">
        <v>87.6</v>
      </c>
      <c r="AQ6" s="26">
        <v>89.4</v>
      </c>
      <c r="AR6" s="26">
        <v>91.3</v>
      </c>
      <c r="AS6" s="26">
        <v>93.1</v>
      </c>
      <c r="AT6" s="26">
        <v>95</v>
      </c>
      <c r="AU6" s="26">
        <v>96.7</v>
      </c>
      <c r="AV6" s="26">
        <v>98.5</v>
      </c>
      <c r="AW6" s="28"/>
    </row>
    <row r="7" spans="1:49" ht="15.75" customHeight="1" x14ac:dyDescent="0.25">
      <c r="A7" s="11">
        <f>Számítás!B4-LOOKUP(Sűrűség!B4,C4:C29)</f>
        <v>0</v>
      </c>
      <c r="B7" s="11">
        <f>(A3-A5+B3-B5)/2</f>
        <v>0.39999999999999858</v>
      </c>
      <c r="C7" s="25">
        <v>8</v>
      </c>
      <c r="D7" s="9">
        <v>5</v>
      </c>
      <c r="E7" s="26">
        <v>11.6</v>
      </c>
      <c r="F7" s="26">
        <v>14</v>
      </c>
      <c r="G7" s="26">
        <v>16.399999999999999</v>
      </c>
      <c r="H7" s="26">
        <v>18.8</v>
      </c>
      <c r="I7" s="26">
        <v>21.3</v>
      </c>
      <c r="J7" s="26">
        <v>23.8</v>
      </c>
      <c r="K7" s="26">
        <v>26.2</v>
      </c>
      <c r="L7" s="26">
        <v>28.5</v>
      </c>
      <c r="M7" s="26">
        <v>30.7</v>
      </c>
      <c r="N7" s="26">
        <v>32.799999999999997</v>
      </c>
      <c r="O7" s="26">
        <v>34.9</v>
      </c>
      <c r="P7" s="26">
        <v>36.9</v>
      </c>
      <c r="Q7" s="26">
        <v>38.9</v>
      </c>
      <c r="R7" s="26">
        <v>40.9</v>
      </c>
      <c r="S7" s="28">
        <v>42.8</v>
      </c>
      <c r="T7" s="26">
        <v>44.8</v>
      </c>
      <c r="U7" s="26">
        <v>46.7</v>
      </c>
      <c r="V7" s="26">
        <v>48.6</v>
      </c>
      <c r="W7" s="26">
        <v>50.5</v>
      </c>
      <c r="X7" s="26">
        <v>52.4</v>
      </c>
      <c r="Y7" s="26">
        <v>54.4</v>
      </c>
      <c r="Z7" s="26">
        <v>56.3</v>
      </c>
      <c r="AA7" s="26">
        <v>58.3</v>
      </c>
      <c r="AB7" s="26">
        <v>60.2</v>
      </c>
      <c r="AC7" s="26">
        <v>62.1</v>
      </c>
      <c r="AD7" s="26">
        <v>64.099999999999994</v>
      </c>
      <c r="AE7" s="26">
        <v>66</v>
      </c>
      <c r="AF7" s="26">
        <v>68</v>
      </c>
      <c r="AG7" s="26">
        <v>69.900000000000006</v>
      </c>
      <c r="AH7" s="28">
        <v>71.900000000000006</v>
      </c>
      <c r="AI7" s="26">
        <v>73.8</v>
      </c>
      <c r="AJ7" s="26">
        <v>75.7</v>
      </c>
      <c r="AK7" s="26">
        <v>77.7</v>
      </c>
      <c r="AL7" s="26">
        <v>79.599999999999994</v>
      </c>
      <c r="AM7" s="26">
        <v>81.599999999999994</v>
      </c>
      <c r="AN7" s="26">
        <v>83.5</v>
      </c>
      <c r="AO7" s="26">
        <v>85.4</v>
      </c>
      <c r="AP7" s="26">
        <v>87.3</v>
      </c>
      <c r="AQ7" s="26">
        <v>89.2</v>
      </c>
      <c r="AR7" s="26">
        <v>91.1</v>
      </c>
      <c r="AS7" s="26">
        <v>92.9</v>
      </c>
      <c r="AT7" s="26">
        <v>94.7</v>
      </c>
      <c r="AU7" s="26">
        <v>96.6</v>
      </c>
      <c r="AV7" s="26">
        <v>98.3</v>
      </c>
      <c r="AW7" s="28"/>
    </row>
    <row r="8" spans="1:49" ht="15.75" customHeight="1" x14ac:dyDescent="0.25">
      <c r="A8" s="64"/>
      <c r="B8" s="56"/>
      <c r="C8" s="25">
        <v>9</v>
      </c>
      <c r="D8" s="9">
        <v>6</v>
      </c>
      <c r="E8" s="26">
        <v>11.5</v>
      </c>
      <c r="F8" s="26">
        <v>13.8</v>
      </c>
      <c r="G8" s="26">
        <v>16.2</v>
      </c>
      <c r="H8" s="26">
        <v>18.600000000000001</v>
      </c>
      <c r="I8" s="26">
        <v>21.1</v>
      </c>
      <c r="J8" s="26">
        <v>23.5</v>
      </c>
      <c r="K8" s="26">
        <v>25.8</v>
      </c>
      <c r="L8" s="26">
        <v>28.1</v>
      </c>
      <c r="M8" s="26">
        <v>30.3</v>
      </c>
      <c r="N8" s="26">
        <v>32.4</v>
      </c>
      <c r="O8" s="26">
        <v>34.5</v>
      </c>
      <c r="P8" s="26">
        <v>36.5</v>
      </c>
      <c r="Q8" s="26">
        <v>38.5</v>
      </c>
      <c r="R8" s="26">
        <v>40.5</v>
      </c>
      <c r="S8" s="28">
        <v>42.4</v>
      </c>
      <c r="T8" s="26">
        <v>44.4</v>
      </c>
      <c r="U8" s="26">
        <v>46.3</v>
      </c>
      <c r="V8" s="26">
        <v>48.2</v>
      </c>
      <c r="W8" s="26">
        <v>50.2</v>
      </c>
      <c r="X8" s="26">
        <v>52.1</v>
      </c>
      <c r="Y8" s="26">
        <v>54</v>
      </c>
      <c r="Z8" s="26">
        <v>56</v>
      </c>
      <c r="AA8" s="26">
        <v>57.9</v>
      </c>
      <c r="AB8" s="26">
        <v>59.9</v>
      </c>
      <c r="AC8" s="26">
        <v>61.8</v>
      </c>
      <c r="AD8" s="26">
        <v>63.8</v>
      </c>
      <c r="AE8" s="26">
        <v>65.7</v>
      </c>
      <c r="AF8" s="26">
        <v>67.7</v>
      </c>
      <c r="AG8" s="26">
        <v>69.599999999999994</v>
      </c>
      <c r="AH8" s="28">
        <v>71.5</v>
      </c>
      <c r="AI8" s="26">
        <v>73.5</v>
      </c>
      <c r="AJ8" s="26">
        <v>75.400000000000006</v>
      </c>
      <c r="AK8" s="26">
        <v>77.400000000000006</v>
      </c>
      <c r="AL8" s="26">
        <v>79.3</v>
      </c>
      <c r="AM8" s="26">
        <v>81.3</v>
      </c>
      <c r="AN8" s="26">
        <v>83.2</v>
      </c>
      <c r="AO8" s="26">
        <v>85.1</v>
      </c>
      <c r="AP8" s="26">
        <v>87</v>
      </c>
      <c r="AQ8" s="26">
        <v>88.9</v>
      </c>
      <c r="AR8" s="26">
        <v>90.8</v>
      </c>
      <c r="AS8" s="26">
        <v>92.7</v>
      </c>
      <c r="AT8" s="26">
        <v>94.5</v>
      </c>
      <c r="AU8" s="26">
        <v>96.4</v>
      </c>
      <c r="AV8" s="26">
        <v>98.1</v>
      </c>
      <c r="AW8" s="28">
        <v>99.9</v>
      </c>
    </row>
    <row r="9" spans="1:49" ht="15.75" customHeight="1" x14ac:dyDescent="0.25">
      <c r="A9" s="11"/>
      <c r="C9" s="25">
        <v>10</v>
      </c>
      <c r="D9" s="9">
        <v>7</v>
      </c>
      <c r="E9" s="26">
        <v>11.4</v>
      </c>
      <c r="F9" s="26">
        <v>13.7</v>
      </c>
      <c r="G9" s="26">
        <v>16</v>
      </c>
      <c r="H9" s="26">
        <v>18.399999999999999</v>
      </c>
      <c r="I9" s="26">
        <v>20.8</v>
      </c>
      <c r="J9" s="26">
        <v>23.1</v>
      </c>
      <c r="K9" s="26">
        <v>25.5</v>
      </c>
      <c r="L9" s="26">
        <v>27.7</v>
      </c>
      <c r="M9" s="26">
        <v>29.9</v>
      </c>
      <c r="N9" s="26">
        <v>32</v>
      </c>
      <c r="O9" s="26">
        <v>34.1</v>
      </c>
      <c r="P9" s="26">
        <v>36.1</v>
      </c>
      <c r="Q9" s="26">
        <v>38.1</v>
      </c>
      <c r="R9" s="26">
        <v>40.1</v>
      </c>
      <c r="S9" s="28">
        <v>42</v>
      </c>
      <c r="T9" s="26">
        <v>44</v>
      </c>
      <c r="U9" s="26">
        <v>45.9</v>
      </c>
      <c r="V9" s="26">
        <v>47.8</v>
      </c>
      <c r="W9" s="26">
        <v>49.8</v>
      </c>
      <c r="X9" s="26">
        <v>51.7</v>
      </c>
      <c r="Y9" s="26">
        <v>53.7</v>
      </c>
      <c r="Z9" s="26">
        <v>55.6</v>
      </c>
      <c r="AA9" s="26">
        <v>57.6</v>
      </c>
      <c r="AB9" s="26">
        <v>59.5</v>
      </c>
      <c r="AC9" s="26">
        <v>61.5</v>
      </c>
      <c r="AD9" s="26">
        <v>63.4</v>
      </c>
      <c r="AE9" s="26">
        <v>65.400000000000006</v>
      </c>
      <c r="AF9" s="26">
        <v>67.3</v>
      </c>
      <c r="AG9" s="26">
        <v>69.3</v>
      </c>
      <c r="AH9" s="28">
        <v>71.2</v>
      </c>
      <c r="AI9" s="26">
        <v>73.2</v>
      </c>
      <c r="AJ9" s="26">
        <v>75.099999999999994</v>
      </c>
      <c r="AK9" s="26">
        <v>77.099999999999994</v>
      </c>
      <c r="AL9" s="26">
        <v>79</v>
      </c>
      <c r="AM9" s="26">
        <v>81</v>
      </c>
      <c r="AN9" s="26">
        <v>82.9</v>
      </c>
      <c r="AO9" s="26">
        <v>84.8</v>
      </c>
      <c r="AP9" s="26">
        <v>86.8</v>
      </c>
      <c r="AQ9" s="26">
        <v>88.7</v>
      </c>
      <c r="AR9" s="26">
        <v>90.6</v>
      </c>
      <c r="AS9" s="26">
        <v>92.5</v>
      </c>
      <c r="AT9" s="26">
        <v>94.3</v>
      </c>
      <c r="AU9" s="26">
        <v>96.1</v>
      </c>
      <c r="AV9" s="26">
        <v>98</v>
      </c>
      <c r="AW9" s="28">
        <v>99.7</v>
      </c>
    </row>
    <row r="10" spans="1:49" ht="15.75" customHeight="1" x14ac:dyDescent="0.25">
      <c r="A10" s="11"/>
      <c r="C10" s="25">
        <v>11</v>
      </c>
      <c r="D10" s="9">
        <v>8</v>
      </c>
      <c r="E10" s="26" t="s">
        <v>12</v>
      </c>
      <c r="F10" s="26">
        <v>13.6</v>
      </c>
      <c r="G10" s="26">
        <v>15.9</v>
      </c>
      <c r="H10" s="26">
        <v>18.2</v>
      </c>
      <c r="I10" s="26">
        <v>20.5</v>
      </c>
      <c r="J10" s="26">
        <v>22.8</v>
      </c>
      <c r="K10" s="26">
        <v>25.1</v>
      </c>
      <c r="L10" s="26">
        <v>27.3</v>
      </c>
      <c r="M10" s="26">
        <v>29.5</v>
      </c>
      <c r="N10" s="26">
        <v>31.6</v>
      </c>
      <c r="O10" s="26">
        <v>33.700000000000003</v>
      </c>
      <c r="P10" s="26">
        <v>35.700000000000003</v>
      </c>
      <c r="Q10" s="26">
        <v>37.700000000000003</v>
      </c>
      <c r="R10" s="26">
        <v>39.700000000000003</v>
      </c>
      <c r="S10" s="28">
        <v>41.6</v>
      </c>
      <c r="T10" s="26">
        <v>43.6</v>
      </c>
      <c r="U10" s="26">
        <v>45.5</v>
      </c>
      <c r="V10" s="26">
        <v>47.5</v>
      </c>
      <c r="W10" s="26">
        <v>49.4</v>
      </c>
      <c r="X10" s="26">
        <v>51.4</v>
      </c>
      <c r="Y10" s="26">
        <v>53.3</v>
      </c>
      <c r="Z10" s="26">
        <v>55.3</v>
      </c>
      <c r="AA10" s="26">
        <v>57.2</v>
      </c>
      <c r="AB10" s="26">
        <v>59.2</v>
      </c>
      <c r="AC10" s="26">
        <v>61.1</v>
      </c>
      <c r="AD10" s="26">
        <v>63.1</v>
      </c>
      <c r="AE10" s="26">
        <v>65</v>
      </c>
      <c r="AF10" s="26">
        <v>67</v>
      </c>
      <c r="AG10" s="26">
        <v>69</v>
      </c>
      <c r="AH10" s="28">
        <v>70.900000000000006</v>
      </c>
      <c r="AI10" s="26">
        <v>72.900000000000006</v>
      </c>
      <c r="AJ10" s="26">
        <v>74.8</v>
      </c>
      <c r="AK10" s="26">
        <v>76.8</v>
      </c>
      <c r="AL10" s="26">
        <v>78.7</v>
      </c>
      <c r="AM10" s="26">
        <v>80.7</v>
      </c>
      <c r="AN10" s="26">
        <v>82.6</v>
      </c>
      <c r="AO10" s="26">
        <v>84.6</v>
      </c>
      <c r="AP10" s="26">
        <v>86.5</v>
      </c>
      <c r="AQ10" s="26">
        <v>88.4</v>
      </c>
      <c r="AR10" s="26">
        <v>90.3</v>
      </c>
      <c r="AS10" s="26">
        <v>92.2</v>
      </c>
      <c r="AT10" s="26">
        <v>94.1</v>
      </c>
      <c r="AU10" s="26">
        <v>95.9</v>
      </c>
      <c r="AV10" s="26">
        <v>97.8</v>
      </c>
      <c r="AW10" s="28">
        <v>99.6</v>
      </c>
    </row>
    <row r="11" spans="1:49" ht="15.75" customHeight="1" x14ac:dyDescent="0.25">
      <c r="A11" s="11"/>
      <c r="C11" s="25">
        <v>12</v>
      </c>
      <c r="D11" s="9">
        <v>9</v>
      </c>
      <c r="E11" s="26">
        <v>11.2</v>
      </c>
      <c r="F11" s="26">
        <v>13.4</v>
      </c>
      <c r="G11" s="26">
        <v>15.7</v>
      </c>
      <c r="H11" s="26">
        <v>17.899999999999999</v>
      </c>
      <c r="I11" s="26">
        <v>20.2</v>
      </c>
      <c r="J11" s="26">
        <v>22.5</v>
      </c>
      <c r="K11" s="26">
        <v>24.7</v>
      </c>
      <c r="L11" s="26">
        <v>26.9</v>
      </c>
      <c r="M11" s="26">
        <v>29.1</v>
      </c>
      <c r="N11" s="26">
        <v>31.2</v>
      </c>
      <c r="O11" s="26">
        <v>33.299999999999997</v>
      </c>
      <c r="P11" s="26">
        <v>35.299999999999997</v>
      </c>
      <c r="Q11" s="26">
        <v>37.299999999999997</v>
      </c>
      <c r="R11" s="26">
        <v>39.299999999999997</v>
      </c>
      <c r="S11" s="28">
        <v>41.2</v>
      </c>
      <c r="T11" s="26">
        <v>43.2</v>
      </c>
      <c r="U11" s="26">
        <v>45.1</v>
      </c>
      <c r="V11" s="26">
        <v>47.1</v>
      </c>
      <c r="W11" s="26">
        <v>49</v>
      </c>
      <c r="X11" s="26">
        <v>51</v>
      </c>
      <c r="Y11" s="26">
        <v>52.9</v>
      </c>
      <c r="Z11" s="26">
        <v>54.9</v>
      </c>
      <c r="AA11" s="26">
        <v>56.9</v>
      </c>
      <c r="AB11" s="26">
        <v>58.8</v>
      </c>
      <c r="AC11" s="26">
        <v>60.8</v>
      </c>
      <c r="AD11" s="26">
        <v>62.7</v>
      </c>
      <c r="AE11" s="26">
        <v>64.7</v>
      </c>
      <c r="AF11" s="26">
        <v>66.7</v>
      </c>
      <c r="AG11" s="26">
        <v>68.599999999999994</v>
      </c>
      <c r="AH11" s="28">
        <v>70.599999999999994</v>
      </c>
      <c r="AI11" s="26">
        <v>72.599999999999994</v>
      </c>
      <c r="AJ11" s="26">
        <v>74.5</v>
      </c>
      <c r="AK11" s="26">
        <v>76.5</v>
      </c>
      <c r="AL11" s="26">
        <v>78.400000000000006</v>
      </c>
      <c r="AM11" s="26">
        <v>80.400000000000006</v>
      </c>
      <c r="AN11" s="26">
        <v>82.3</v>
      </c>
      <c r="AO11" s="26">
        <v>84.3</v>
      </c>
      <c r="AP11" s="26">
        <v>86.2</v>
      </c>
      <c r="AQ11" s="26">
        <v>88.2</v>
      </c>
      <c r="AR11" s="26">
        <v>90.1</v>
      </c>
      <c r="AS11" s="26">
        <v>92</v>
      </c>
      <c r="AT11" s="26">
        <v>93.9</v>
      </c>
      <c r="AU11" s="26">
        <v>95.7</v>
      </c>
      <c r="AV11" s="26">
        <v>97.6</v>
      </c>
      <c r="AW11" s="28">
        <v>99.4</v>
      </c>
    </row>
    <row r="12" spans="1:49" ht="15.75" customHeight="1" x14ac:dyDescent="0.25">
      <c r="A12" s="11"/>
      <c r="C12" s="25">
        <v>13</v>
      </c>
      <c r="D12" s="9">
        <v>10</v>
      </c>
      <c r="E12" s="26">
        <v>11.1</v>
      </c>
      <c r="F12" s="26">
        <v>13.3</v>
      </c>
      <c r="G12" s="26">
        <v>15.5</v>
      </c>
      <c r="H12" s="26">
        <v>17.7</v>
      </c>
      <c r="I12" s="26">
        <v>19.899999999999999</v>
      </c>
      <c r="J12" s="26">
        <v>22.2</v>
      </c>
      <c r="K12" s="26">
        <v>24.4</v>
      </c>
      <c r="L12" s="26">
        <v>26.6</v>
      </c>
      <c r="M12" s="26">
        <v>28.7</v>
      </c>
      <c r="N12" s="26">
        <v>30.8</v>
      </c>
      <c r="O12" s="26">
        <v>32.799999999999997</v>
      </c>
      <c r="P12" s="26">
        <v>34.9</v>
      </c>
      <c r="Q12" s="26">
        <v>36.9</v>
      </c>
      <c r="R12" s="26">
        <v>38.799999999999997</v>
      </c>
      <c r="S12" s="28">
        <v>40.799999999999997</v>
      </c>
      <c r="T12" s="26">
        <v>42.8</v>
      </c>
      <c r="U12" s="26">
        <v>44.7</v>
      </c>
      <c r="V12" s="26">
        <v>46.7</v>
      </c>
      <c r="W12" s="26">
        <v>48.7</v>
      </c>
      <c r="X12" s="26">
        <v>50.6</v>
      </c>
      <c r="Y12" s="26">
        <v>52.6</v>
      </c>
      <c r="Z12" s="26">
        <v>54.5</v>
      </c>
      <c r="AA12" s="26">
        <v>56.5</v>
      </c>
      <c r="AB12" s="26">
        <v>58.5</v>
      </c>
      <c r="AC12" s="26">
        <v>60.4</v>
      </c>
      <c r="AD12" s="26">
        <v>62.4</v>
      </c>
      <c r="AE12" s="26">
        <v>64.400000000000006</v>
      </c>
      <c r="AF12" s="26">
        <v>66.3</v>
      </c>
      <c r="AG12" s="26">
        <v>68.3</v>
      </c>
      <c r="AH12" s="28">
        <v>70.3</v>
      </c>
      <c r="AI12" s="26">
        <v>72.2</v>
      </c>
      <c r="AJ12" s="26">
        <v>74.2</v>
      </c>
      <c r="AK12" s="26">
        <v>76.2</v>
      </c>
      <c r="AL12" s="26">
        <v>78.099999999999994</v>
      </c>
      <c r="AM12" s="26">
        <v>80.099999999999994</v>
      </c>
      <c r="AN12" s="26">
        <v>82.1</v>
      </c>
      <c r="AO12" s="26">
        <v>84</v>
      </c>
      <c r="AP12" s="26">
        <v>86</v>
      </c>
      <c r="AQ12" s="26">
        <v>87.9</v>
      </c>
      <c r="AR12" s="26">
        <v>89.8</v>
      </c>
      <c r="AS12" s="26">
        <v>91.7</v>
      </c>
      <c r="AT12" s="26">
        <v>93.6</v>
      </c>
      <c r="AU12" s="26">
        <v>95.5</v>
      </c>
      <c r="AV12" s="26">
        <v>97.4</v>
      </c>
      <c r="AW12" s="28">
        <v>99.2</v>
      </c>
    </row>
    <row r="13" spans="1:49" ht="15.75" customHeight="1" x14ac:dyDescent="0.25">
      <c r="A13" s="13"/>
      <c r="C13" s="25">
        <v>14</v>
      </c>
      <c r="D13" s="9">
        <v>11</v>
      </c>
      <c r="E13" s="26">
        <v>11</v>
      </c>
      <c r="F13" s="26">
        <v>13.1</v>
      </c>
      <c r="G13" s="26">
        <v>15.3</v>
      </c>
      <c r="H13" s="26">
        <v>17.5</v>
      </c>
      <c r="I13" s="26">
        <v>19.7</v>
      </c>
      <c r="J13" s="26">
        <v>21.9</v>
      </c>
      <c r="K13" s="26">
        <v>24</v>
      </c>
      <c r="L13" s="26">
        <v>26.2</v>
      </c>
      <c r="M13" s="26">
        <v>28.3</v>
      </c>
      <c r="N13" s="26">
        <v>30.4</v>
      </c>
      <c r="O13" s="26">
        <v>32.4</v>
      </c>
      <c r="P13" s="26">
        <v>34.5</v>
      </c>
      <c r="Q13" s="26">
        <v>36.5</v>
      </c>
      <c r="R13" s="26">
        <v>38.4</v>
      </c>
      <c r="S13" s="28">
        <v>40.4</v>
      </c>
      <c r="T13" s="26">
        <v>42.4</v>
      </c>
      <c r="U13" s="26">
        <v>44.4</v>
      </c>
      <c r="V13" s="26">
        <v>46.3</v>
      </c>
      <c r="W13" s="26">
        <v>48.3</v>
      </c>
      <c r="X13" s="26">
        <v>50.2</v>
      </c>
      <c r="Y13" s="26">
        <v>52.2</v>
      </c>
      <c r="Z13" s="26">
        <v>54.2</v>
      </c>
      <c r="AA13" s="26">
        <v>56.1</v>
      </c>
      <c r="AB13" s="26">
        <v>58.1</v>
      </c>
      <c r="AC13" s="26">
        <v>60.1</v>
      </c>
      <c r="AD13" s="26">
        <v>62.1</v>
      </c>
      <c r="AE13" s="26">
        <v>64</v>
      </c>
      <c r="AF13" s="26">
        <v>66</v>
      </c>
      <c r="AG13" s="26">
        <v>68</v>
      </c>
      <c r="AH13" s="28">
        <v>70</v>
      </c>
      <c r="AI13" s="26">
        <v>71.900000000000006</v>
      </c>
      <c r="AJ13" s="26">
        <v>73.900000000000006</v>
      </c>
      <c r="AK13" s="26">
        <v>75.900000000000006</v>
      </c>
      <c r="AL13" s="26">
        <v>77.8</v>
      </c>
      <c r="AM13" s="26">
        <v>79.8</v>
      </c>
      <c r="AN13" s="26">
        <v>81.8</v>
      </c>
      <c r="AO13" s="26">
        <v>83.7</v>
      </c>
      <c r="AP13" s="26">
        <v>85.7</v>
      </c>
      <c r="AQ13" s="26">
        <v>87.6</v>
      </c>
      <c r="AR13" s="26">
        <v>89.6</v>
      </c>
      <c r="AS13" s="26">
        <v>91.5</v>
      </c>
      <c r="AT13" s="26">
        <v>93.4</v>
      </c>
      <c r="AU13" s="26">
        <v>95.3</v>
      </c>
      <c r="AV13" s="26">
        <v>97.2</v>
      </c>
      <c r="AW13" s="28">
        <v>99.1</v>
      </c>
    </row>
    <row r="14" spans="1:49" ht="15.75" customHeight="1" x14ac:dyDescent="0.25">
      <c r="A14" s="11"/>
      <c r="C14" s="25">
        <v>15</v>
      </c>
      <c r="D14" s="9">
        <v>12</v>
      </c>
      <c r="E14" s="26">
        <v>10.8</v>
      </c>
      <c r="F14" s="26">
        <v>12.9</v>
      </c>
      <c r="G14" s="26">
        <v>15.1</v>
      </c>
      <c r="H14" s="26">
        <v>17.2</v>
      </c>
      <c r="I14" s="26">
        <v>19.399999999999999</v>
      </c>
      <c r="J14" s="26">
        <v>21.6</v>
      </c>
      <c r="K14" s="26">
        <v>23.7</v>
      </c>
      <c r="L14" s="26">
        <v>25.8</v>
      </c>
      <c r="M14" s="26">
        <v>27.9</v>
      </c>
      <c r="N14" s="26">
        <v>30</v>
      </c>
      <c r="O14" s="26">
        <v>32</v>
      </c>
      <c r="P14" s="26">
        <v>34</v>
      </c>
      <c r="Q14" s="26">
        <v>36</v>
      </c>
      <c r="R14" s="26">
        <v>38</v>
      </c>
      <c r="S14" s="28">
        <v>40</v>
      </c>
      <c r="T14" s="26">
        <v>42</v>
      </c>
      <c r="U14" s="26">
        <v>44</v>
      </c>
      <c r="V14" s="26">
        <v>45.9</v>
      </c>
      <c r="W14" s="26">
        <v>47.9</v>
      </c>
      <c r="X14" s="26">
        <v>49.9</v>
      </c>
      <c r="Y14" s="26">
        <v>51.8</v>
      </c>
      <c r="Z14" s="26">
        <v>53.8</v>
      </c>
      <c r="AA14" s="26">
        <v>55.8</v>
      </c>
      <c r="AB14" s="26">
        <v>57.8</v>
      </c>
      <c r="AC14" s="26">
        <v>59.7</v>
      </c>
      <c r="AD14" s="26">
        <v>61.7</v>
      </c>
      <c r="AE14" s="26">
        <v>63.7</v>
      </c>
      <c r="AF14" s="26">
        <v>65.7</v>
      </c>
      <c r="AG14" s="26">
        <v>67.7</v>
      </c>
      <c r="AH14" s="28">
        <v>69.599999999999994</v>
      </c>
      <c r="AI14" s="26">
        <v>71.599999999999994</v>
      </c>
      <c r="AJ14" s="26">
        <v>73.599999999999994</v>
      </c>
      <c r="AK14" s="26">
        <v>75.599999999999994</v>
      </c>
      <c r="AL14" s="26">
        <v>77.5</v>
      </c>
      <c r="AM14" s="26">
        <v>79.5</v>
      </c>
      <c r="AN14" s="26">
        <v>81.5</v>
      </c>
      <c r="AO14" s="26">
        <v>83.4</v>
      </c>
      <c r="AP14" s="26">
        <v>85.4</v>
      </c>
      <c r="AQ14" s="26">
        <v>87.4</v>
      </c>
      <c r="AR14" s="26">
        <v>89.3</v>
      </c>
      <c r="AS14" s="26">
        <v>91.3</v>
      </c>
      <c r="AT14" s="26">
        <v>93.2</v>
      </c>
      <c r="AU14" s="26">
        <v>95.1</v>
      </c>
      <c r="AV14" s="26">
        <v>97</v>
      </c>
      <c r="AW14" s="28">
        <v>98.9</v>
      </c>
    </row>
    <row r="15" spans="1:49" ht="15.75" customHeight="1" x14ac:dyDescent="0.25">
      <c r="A15" s="11"/>
      <c r="C15" s="25">
        <v>16</v>
      </c>
      <c r="D15" s="9">
        <v>13</v>
      </c>
      <c r="E15" s="26">
        <v>10.7</v>
      </c>
      <c r="F15" s="26">
        <v>12.8</v>
      </c>
      <c r="G15" s="26">
        <v>14.9</v>
      </c>
      <c r="H15" s="26">
        <v>17</v>
      </c>
      <c r="I15" s="26">
        <v>19.100000000000001</v>
      </c>
      <c r="J15" s="26">
        <v>21.2</v>
      </c>
      <c r="K15" s="26">
        <v>23.4</v>
      </c>
      <c r="L15" s="26">
        <v>25.4</v>
      </c>
      <c r="M15" s="26">
        <v>27.5</v>
      </c>
      <c r="N15" s="26">
        <v>29.6</v>
      </c>
      <c r="O15" s="26">
        <v>31.6</v>
      </c>
      <c r="P15" s="26">
        <v>33.6</v>
      </c>
      <c r="Q15" s="26">
        <v>35.6</v>
      </c>
      <c r="R15" s="26">
        <v>37.6</v>
      </c>
      <c r="S15" s="28">
        <v>39.6</v>
      </c>
      <c r="T15" s="26">
        <v>41.6</v>
      </c>
      <c r="U15" s="26">
        <v>43.6</v>
      </c>
      <c r="V15" s="26">
        <v>45.5</v>
      </c>
      <c r="W15" s="26">
        <v>47.5</v>
      </c>
      <c r="X15" s="26">
        <v>49.5</v>
      </c>
      <c r="Y15" s="26">
        <v>51.5</v>
      </c>
      <c r="Z15" s="26">
        <v>53.5</v>
      </c>
      <c r="AA15" s="26">
        <v>55.4</v>
      </c>
      <c r="AB15" s="26">
        <v>57.4</v>
      </c>
      <c r="AC15" s="26">
        <v>59.4</v>
      </c>
      <c r="AD15" s="26">
        <v>61.4</v>
      </c>
      <c r="AE15" s="26">
        <v>63.4</v>
      </c>
      <c r="AF15" s="26">
        <v>65.3</v>
      </c>
      <c r="AG15" s="26">
        <v>67.3</v>
      </c>
      <c r="AH15" s="28">
        <v>69.3</v>
      </c>
      <c r="AI15" s="26">
        <v>71.3</v>
      </c>
      <c r="AJ15" s="26">
        <v>73.3</v>
      </c>
      <c r="AK15" s="26">
        <v>75.2</v>
      </c>
      <c r="AL15" s="26">
        <v>77.2</v>
      </c>
      <c r="AM15" s="26">
        <v>79.2</v>
      </c>
      <c r="AN15" s="26">
        <v>81.2</v>
      </c>
      <c r="AO15" s="26">
        <v>83.2</v>
      </c>
      <c r="AP15" s="26">
        <v>85.1</v>
      </c>
      <c r="AQ15" s="26">
        <v>87.1</v>
      </c>
      <c r="AR15" s="26">
        <v>89.1</v>
      </c>
      <c r="AS15" s="26">
        <v>91</v>
      </c>
      <c r="AT15" s="26">
        <v>93</v>
      </c>
      <c r="AU15" s="26">
        <v>94.9</v>
      </c>
      <c r="AV15" s="26">
        <v>96.8</v>
      </c>
      <c r="AW15" s="28">
        <v>98.7</v>
      </c>
    </row>
    <row r="16" spans="1:49" ht="15.75" customHeight="1" x14ac:dyDescent="0.25">
      <c r="A16" s="11"/>
      <c r="C16" s="25">
        <v>17</v>
      </c>
      <c r="D16" s="9">
        <v>14</v>
      </c>
      <c r="E16" s="26">
        <v>10.5</v>
      </c>
      <c r="F16" s="26">
        <v>12.6</v>
      </c>
      <c r="G16" s="26">
        <v>14.7</v>
      </c>
      <c r="H16" s="26">
        <v>16.7</v>
      </c>
      <c r="I16" s="26">
        <v>18.8</v>
      </c>
      <c r="J16" s="26">
        <v>20.9</v>
      </c>
      <c r="K16" s="26">
        <v>23</v>
      </c>
      <c r="L16" s="26">
        <v>25.1</v>
      </c>
      <c r="M16" s="26">
        <v>27.1</v>
      </c>
      <c r="N16" s="26">
        <v>29.2</v>
      </c>
      <c r="O16" s="26">
        <v>31.2</v>
      </c>
      <c r="P16" s="26">
        <v>33.200000000000003</v>
      </c>
      <c r="Q16" s="26">
        <v>35.200000000000003</v>
      </c>
      <c r="R16" s="26">
        <v>37.200000000000003</v>
      </c>
      <c r="S16" s="28">
        <v>39.200000000000003</v>
      </c>
      <c r="T16" s="26">
        <v>41.2</v>
      </c>
      <c r="U16" s="26">
        <v>43.2</v>
      </c>
      <c r="V16" s="26">
        <v>45.2</v>
      </c>
      <c r="W16" s="26">
        <v>47.1</v>
      </c>
      <c r="X16" s="26">
        <v>49.1</v>
      </c>
      <c r="Y16" s="26">
        <v>51.1</v>
      </c>
      <c r="Z16" s="26">
        <v>53.1</v>
      </c>
      <c r="AA16" s="26">
        <v>55.1</v>
      </c>
      <c r="AB16" s="26">
        <v>57.1</v>
      </c>
      <c r="AC16" s="26">
        <v>59.1</v>
      </c>
      <c r="AD16" s="26">
        <v>61</v>
      </c>
      <c r="AE16" s="26">
        <v>63</v>
      </c>
      <c r="AF16" s="26">
        <v>65</v>
      </c>
      <c r="AG16" s="26">
        <v>67</v>
      </c>
      <c r="AH16" s="28">
        <v>69</v>
      </c>
      <c r="AI16" s="26">
        <v>71</v>
      </c>
      <c r="AJ16" s="26">
        <v>73</v>
      </c>
      <c r="AK16" s="26">
        <v>74.900000000000006</v>
      </c>
      <c r="AL16" s="26">
        <v>76.900000000000006</v>
      </c>
      <c r="AM16" s="26">
        <v>78.900000000000006</v>
      </c>
      <c r="AN16" s="26">
        <v>80.900000000000006</v>
      </c>
      <c r="AO16" s="26">
        <v>82.9</v>
      </c>
      <c r="AP16" s="26">
        <v>84.8</v>
      </c>
      <c r="AQ16" s="26">
        <v>86.8</v>
      </c>
      <c r="AR16" s="26">
        <v>88.8</v>
      </c>
      <c r="AS16" s="26">
        <v>90.8</v>
      </c>
      <c r="AT16" s="26">
        <v>92.7</v>
      </c>
      <c r="AU16" s="26">
        <v>94.7</v>
      </c>
      <c r="AV16" s="26">
        <v>96.6</v>
      </c>
      <c r="AW16" s="28">
        <v>98.5</v>
      </c>
    </row>
    <row r="17" spans="1:49" ht="15.75" customHeight="1" x14ac:dyDescent="0.25">
      <c r="A17" s="11"/>
      <c r="C17" s="25">
        <v>18</v>
      </c>
      <c r="D17" s="9">
        <v>15</v>
      </c>
      <c r="E17" s="26">
        <v>10.3</v>
      </c>
      <c r="F17" s="26">
        <v>12.4</v>
      </c>
      <c r="G17" s="26">
        <v>14.4</v>
      </c>
      <c r="H17" s="26">
        <v>16.5</v>
      </c>
      <c r="I17" s="26">
        <v>18.600000000000001</v>
      </c>
      <c r="J17" s="26">
        <v>20.6</v>
      </c>
      <c r="K17" s="26">
        <v>22.7</v>
      </c>
      <c r="L17" s="26">
        <v>24.7</v>
      </c>
      <c r="M17" s="26">
        <v>26.8</v>
      </c>
      <c r="N17" s="26">
        <v>28.8</v>
      </c>
      <c r="O17" s="26">
        <v>30.8</v>
      </c>
      <c r="P17" s="26">
        <v>32.799999999999997</v>
      </c>
      <c r="Q17" s="26">
        <v>34.799999999999997</v>
      </c>
      <c r="R17" s="26">
        <v>36.799999999999997</v>
      </c>
      <c r="S17" s="28">
        <v>38.799999999999997</v>
      </c>
      <c r="T17" s="26">
        <v>40.799999999999997</v>
      </c>
      <c r="U17" s="26">
        <v>42.8</v>
      </c>
      <c r="V17" s="26">
        <v>44.8</v>
      </c>
      <c r="W17" s="26">
        <v>46.8</v>
      </c>
      <c r="X17" s="26">
        <v>48.8</v>
      </c>
      <c r="Y17" s="26">
        <v>50.7</v>
      </c>
      <c r="Z17" s="26">
        <v>52.7</v>
      </c>
      <c r="AA17" s="26">
        <v>54.7</v>
      </c>
      <c r="AB17" s="26">
        <v>56.7</v>
      </c>
      <c r="AC17" s="26">
        <v>58.7</v>
      </c>
      <c r="AD17" s="26">
        <v>60.7</v>
      </c>
      <c r="AE17" s="26">
        <v>62.7</v>
      </c>
      <c r="AF17" s="26">
        <v>64.7</v>
      </c>
      <c r="AG17" s="26">
        <v>66.7</v>
      </c>
      <c r="AH17" s="28">
        <v>68.7</v>
      </c>
      <c r="AI17" s="26">
        <v>70.599999999999994</v>
      </c>
      <c r="AJ17" s="26">
        <v>72.599999999999994</v>
      </c>
      <c r="AK17" s="26">
        <v>74.599999999999994</v>
      </c>
      <c r="AL17" s="26">
        <v>76.599999999999994</v>
      </c>
      <c r="AM17" s="26">
        <v>78.599999999999994</v>
      </c>
      <c r="AN17" s="26">
        <v>80.599999999999994</v>
      </c>
      <c r="AO17" s="26">
        <v>82.6</v>
      </c>
      <c r="AP17" s="26">
        <v>84.6</v>
      </c>
      <c r="AQ17" s="26">
        <v>86.6</v>
      </c>
      <c r="AR17" s="26">
        <v>88.5</v>
      </c>
      <c r="AS17" s="26">
        <v>90.5</v>
      </c>
      <c r="AT17" s="26">
        <v>92.5</v>
      </c>
      <c r="AU17" s="26">
        <v>94.4</v>
      </c>
      <c r="AV17" s="26">
        <v>96.4</v>
      </c>
      <c r="AW17" s="28">
        <v>98.4</v>
      </c>
    </row>
    <row r="18" spans="1:49" ht="15.75" customHeight="1" x14ac:dyDescent="0.25">
      <c r="A18" s="11"/>
      <c r="C18" s="25">
        <v>19</v>
      </c>
      <c r="D18" s="9">
        <v>16</v>
      </c>
      <c r="E18" s="26">
        <v>10.199999999999999</v>
      </c>
      <c r="F18" s="26">
        <v>12.2</v>
      </c>
      <c r="G18" s="26">
        <v>14.2</v>
      </c>
      <c r="H18" s="26">
        <v>16.3</v>
      </c>
      <c r="I18" s="26">
        <v>18.3</v>
      </c>
      <c r="J18" s="26">
        <v>20.3</v>
      </c>
      <c r="K18" s="26">
        <v>22.3</v>
      </c>
      <c r="L18" s="26">
        <v>24.4</v>
      </c>
      <c r="M18" s="26">
        <v>26.4</v>
      </c>
      <c r="N18" s="26">
        <v>28.4</v>
      </c>
      <c r="O18" s="26">
        <v>30.4</v>
      </c>
      <c r="P18" s="26">
        <v>32.4</v>
      </c>
      <c r="Q18" s="26">
        <v>34.4</v>
      </c>
      <c r="R18" s="26">
        <v>36.4</v>
      </c>
      <c r="S18" s="28">
        <v>38.4</v>
      </c>
      <c r="T18" s="26">
        <v>40.4</v>
      </c>
      <c r="U18" s="26">
        <v>42.4</v>
      </c>
      <c r="V18" s="26">
        <v>44.4</v>
      </c>
      <c r="W18" s="26">
        <v>46.4</v>
      </c>
      <c r="X18" s="26">
        <v>48.4</v>
      </c>
      <c r="Y18" s="26">
        <v>50.4</v>
      </c>
      <c r="Z18" s="26">
        <v>52.4</v>
      </c>
      <c r="AA18" s="26">
        <v>54.4</v>
      </c>
      <c r="AB18" s="26">
        <v>56.4</v>
      </c>
      <c r="AC18" s="26">
        <v>58.4</v>
      </c>
      <c r="AD18" s="26">
        <v>60.3</v>
      </c>
      <c r="AE18" s="26">
        <v>62.3</v>
      </c>
      <c r="AF18" s="26">
        <v>64.3</v>
      </c>
      <c r="AG18" s="26">
        <v>66.3</v>
      </c>
      <c r="AH18" s="28">
        <v>68.3</v>
      </c>
      <c r="AI18" s="26">
        <v>70.3</v>
      </c>
      <c r="AJ18" s="26">
        <v>72.3</v>
      </c>
      <c r="AK18" s="26">
        <v>74.3</v>
      </c>
      <c r="AL18" s="26">
        <v>76.3</v>
      </c>
      <c r="AM18" s="26">
        <v>78.3</v>
      </c>
      <c r="AN18" s="26">
        <v>80.3</v>
      </c>
      <c r="AO18" s="26">
        <v>82.3</v>
      </c>
      <c r="AP18" s="26">
        <v>84.3</v>
      </c>
      <c r="AQ18" s="26">
        <v>86.3</v>
      </c>
      <c r="AR18" s="26">
        <v>88.3</v>
      </c>
      <c r="AS18" s="26">
        <v>90.3</v>
      </c>
      <c r="AT18" s="26">
        <v>92.2</v>
      </c>
      <c r="AU18" s="26">
        <v>94.2</v>
      </c>
      <c r="AV18" s="26">
        <v>96.2</v>
      </c>
      <c r="AW18" s="28">
        <v>98.2</v>
      </c>
    </row>
    <row r="19" spans="1:49" ht="15.75" customHeight="1" x14ac:dyDescent="0.25">
      <c r="A19" s="11"/>
      <c r="C19" s="25">
        <v>20</v>
      </c>
      <c r="D19" s="9">
        <v>17</v>
      </c>
      <c r="E19" s="34">
        <v>10</v>
      </c>
      <c r="F19" s="34">
        <v>12</v>
      </c>
      <c r="G19" s="34">
        <v>14</v>
      </c>
      <c r="H19" s="34">
        <v>16</v>
      </c>
      <c r="I19" s="34">
        <v>18</v>
      </c>
      <c r="J19" s="34">
        <v>20</v>
      </c>
      <c r="K19" s="34">
        <v>22</v>
      </c>
      <c r="L19" s="34">
        <v>24</v>
      </c>
      <c r="M19" s="34">
        <v>26</v>
      </c>
      <c r="N19" s="34">
        <v>28</v>
      </c>
      <c r="O19" s="34">
        <v>30</v>
      </c>
      <c r="P19" s="34">
        <v>32</v>
      </c>
      <c r="Q19" s="34">
        <v>34</v>
      </c>
      <c r="R19" s="34">
        <v>36</v>
      </c>
      <c r="S19" s="35">
        <v>38</v>
      </c>
      <c r="T19" s="34">
        <v>40</v>
      </c>
      <c r="U19" s="34">
        <v>42</v>
      </c>
      <c r="V19" s="34">
        <v>44</v>
      </c>
      <c r="W19" s="34">
        <v>46</v>
      </c>
      <c r="X19" s="34">
        <v>48</v>
      </c>
      <c r="Y19" s="34">
        <v>50</v>
      </c>
      <c r="Z19" s="34">
        <v>52</v>
      </c>
      <c r="AA19" s="34">
        <v>54</v>
      </c>
      <c r="AB19" s="34">
        <v>56</v>
      </c>
      <c r="AC19" s="34">
        <v>58</v>
      </c>
      <c r="AD19" s="34">
        <v>60</v>
      </c>
      <c r="AE19" s="34">
        <v>62</v>
      </c>
      <c r="AF19" s="34">
        <v>64</v>
      </c>
      <c r="AG19" s="34">
        <v>66</v>
      </c>
      <c r="AH19" s="35">
        <v>68</v>
      </c>
      <c r="AI19" s="34">
        <v>70</v>
      </c>
      <c r="AJ19" s="34">
        <v>72</v>
      </c>
      <c r="AK19" s="34">
        <v>74</v>
      </c>
      <c r="AL19" s="34">
        <v>76</v>
      </c>
      <c r="AM19" s="34">
        <v>78</v>
      </c>
      <c r="AN19" s="34">
        <v>80</v>
      </c>
      <c r="AO19" s="34">
        <v>82</v>
      </c>
      <c r="AP19" s="34">
        <v>84</v>
      </c>
      <c r="AQ19" s="34">
        <v>86</v>
      </c>
      <c r="AR19" s="34">
        <v>88</v>
      </c>
      <c r="AS19" s="34">
        <v>90</v>
      </c>
      <c r="AT19" s="34">
        <v>92</v>
      </c>
      <c r="AU19" s="34">
        <v>94</v>
      </c>
      <c r="AV19" s="34">
        <v>96</v>
      </c>
      <c r="AW19" s="35">
        <v>98</v>
      </c>
    </row>
    <row r="20" spans="1:49" ht="15.75" customHeight="1" x14ac:dyDescent="0.25">
      <c r="A20" s="11"/>
      <c r="C20" s="25">
        <v>21</v>
      </c>
      <c r="D20" s="9">
        <v>18</v>
      </c>
      <c r="E20" s="26">
        <v>9.8000000000000007</v>
      </c>
      <c r="F20" s="26">
        <v>11.8</v>
      </c>
      <c r="G20" s="26">
        <v>13.8</v>
      </c>
      <c r="H20" s="26">
        <v>15.7</v>
      </c>
      <c r="I20" s="26">
        <v>17.7</v>
      </c>
      <c r="J20" s="26">
        <v>19.7</v>
      </c>
      <c r="K20" s="26">
        <v>21.7</v>
      </c>
      <c r="L20" s="26">
        <v>23.6</v>
      </c>
      <c r="M20" s="26">
        <v>25.6</v>
      </c>
      <c r="N20" s="26">
        <v>27.6</v>
      </c>
      <c r="O20" s="26">
        <v>29.6</v>
      </c>
      <c r="P20" s="26">
        <v>31.6</v>
      </c>
      <c r="Q20" s="26">
        <v>33.6</v>
      </c>
      <c r="R20" s="26">
        <v>35.6</v>
      </c>
      <c r="S20" s="28">
        <v>37.6</v>
      </c>
      <c r="T20" s="26">
        <v>39.6</v>
      </c>
      <c r="U20" s="26">
        <v>41.6</v>
      </c>
      <c r="V20" s="26">
        <v>43.6</v>
      </c>
      <c r="W20" s="26">
        <v>45.6</v>
      </c>
      <c r="X20" s="26">
        <v>47.6</v>
      </c>
      <c r="Y20" s="26">
        <v>49.6</v>
      </c>
      <c r="Z20" s="26">
        <v>51.6</v>
      </c>
      <c r="AA20" s="26">
        <v>53.6</v>
      </c>
      <c r="AB20" s="26">
        <v>55.6</v>
      </c>
      <c r="AC20" s="26">
        <v>57.6</v>
      </c>
      <c r="AD20" s="26">
        <v>59.7</v>
      </c>
      <c r="AE20" s="26">
        <v>61.7</v>
      </c>
      <c r="AF20" s="26">
        <v>63.7</v>
      </c>
      <c r="AG20" s="26">
        <v>65.7</v>
      </c>
      <c r="AH20" s="28">
        <v>67.7</v>
      </c>
      <c r="AI20" s="26">
        <v>69.7</v>
      </c>
      <c r="AJ20" s="26">
        <v>71.7</v>
      </c>
      <c r="AK20" s="26">
        <v>73.7</v>
      </c>
      <c r="AL20" s="26">
        <v>75.7</v>
      </c>
      <c r="AM20" s="26">
        <v>77.7</v>
      </c>
      <c r="AN20" s="26">
        <v>79.7</v>
      </c>
      <c r="AO20" s="26">
        <v>81.7</v>
      </c>
      <c r="AP20" s="26">
        <v>83.7</v>
      </c>
      <c r="AQ20" s="26">
        <v>85.7</v>
      </c>
      <c r="AR20" s="26">
        <v>87.7</v>
      </c>
      <c r="AS20" s="26">
        <v>89.7</v>
      </c>
      <c r="AT20" s="26">
        <v>91.8</v>
      </c>
      <c r="AU20" s="26">
        <v>93.8</v>
      </c>
      <c r="AV20" s="26">
        <v>95.8</v>
      </c>
      <c r="AW20" s="28">
        <v>97.8</v>
      </c>
    </row>
    <row r="21" spans="1:49" ht="15.75" customHeight="1" x14ac:dyDescent="0.25">
      <c r="A21" s="11"/>
      <c r="C21" s="25">
        <v>22</v>
      </c>
      <c r="D21" s="9">
        <v>19</v>
      </c>
      <c r="E21" s="26">
        <v>9.6</v>
      </c>
      <c r="F21" s="26">
        <v>11.6</v>
      </c>
      <c r="G21" s="26">
        <v>13.5</v>
      </c>
      <c r="H21" s="26">
        <v>15.5</v>
      </c>
      <c r="I21" s="26">
        <v>17.399999999999999</v>
      </c>
      <c r="J21" s="26">
        <v>19.399999999999999</v>
      </c>
      <c r="K21" s="26">
        <v>21.3</v>
      </c>
      <c r="L21" s="26">
        <v>23.3</v>
      </c>
      <c r="M21" s="26">
        <v>25.3</v>
      </c>
      <c r="N21" s="26">
        <v>27.2</v>
      </c>
      <c r="O21" s="26">
        <v>29.2</v>
      </c>
      <c r="P21" s="26">
        <v>31.2</v>
      </c>
      <c r="Q21" s="26">
        <v>33.200000000000003</v>
      </c>
      <c r="R21" s="26">
        <v>35.200000000000003</v>
      </c>
      <c r="S21" s="28">
        <v>37.200000000000003</v>
      </c>
      <c r="T21" s="26">
        <v>39.200000000000003</v>
      </c>
      <c r="U21" s="26">
        <v>41.2</v>
      </c>
      <c r="V21" s="26">
        <v>43.2</v>
      </c>
      <c r="W21" s="26">
        <v>45.2</v>
      </c>
      <c r="X21" s="26">
        <v>47.2</v>
      </c>
      <c r="Y21" s="26">
        <v>49.3</v>
      </c>
      <c r="Z21" s="26">
        <v>51.3</v>
      </c>
      <c r="AA21" s="26">
        <v>53.3</v>
      </c>
      <c r="AB21" s="26">
        <v>55.3</v>
      </c>
      <c r="AC21" s="26">
        <v>57.3</v>
      </c>
      <c r="AD21" s="26">
        <v>59.3</v>
      </c>
      <c r="AE21" s="26">
        <v>61.3</v>
      </c>
      <c r="AF21" s="26">
        <v>63.3</v>
      </c>
      <c r="AG21" s="26">
        <v>65.3</v>
      </c>
      <c r="AH21" s="28">
        <v>67.3</v>
      </c>
      <c r="AI21" s="26">
        <v>69.3</v>
      </c>
      <c r="AJ21" s="26">
        <v>71.400000000000006</v>
      </c>
      <c r="AK21" s="26">
        <v>73.400000000000006</v>
      </c>
      <c r="AL21" s="26">
        <v>75.400000000000006</v>
      </c>
      <c r="AM21" s="26">
        <v>77.400000000000006</v>
      </c>
      <c r="AN21" s="26">
        <v>79.400000000000006</v>
      </c>
      <c r="AO21" s="26">
        <v>81.400000000000006</v>
      </c>
      <c r="AP21" s="26">
        <v>83.4</v>
      </c>
      <c r="AQ21" s="26">
        <v>85.4</v>
      </c>
      <c r="AR21" s="26">
        <v>87.5</v>
      </c>
      <c r="AS21" s="26">
        <v>89.5</v>
      </c>
      <c r="AT21" s="26">
        <v>91.5</v>
      </c>
      <c r="AU21" s="26">
        <v>93.5</v>
      </c>
      <c r="AV21" s="26">
        <v>95.6</v>
      </c>
      <c r="AW21" s="28">
        <v>97.6</v>
      </c>
    </row>
    <row r="22" spans="1:49" ht="15.75" customHeight="1" x14ac:dyDescent="0.25">
      <c r="A22" s="11"/>
      <c r="C22" s="25">
        <v>23</v>
      </c>
      <c r="D22" s="9">
        <v>20</v>
      </c>
      <c r="E22" s="26">
        <v>9.4</v>
      </c>
      <c r="F22" s="26">
        <v>11.4</v>
      </c>
      <c r="G22" s="26">
        <v>13.3</v>
      </c>
      <c r="H22" s="26">
        <v>15.2</v>
      </c>
      <c r="I22" s="26">
        <v>17.2</v>
      </c>
      <c r="J22" s="26">
        <v>19.100000000000001</v>
      </c>
      <c r="K22" s="26">
        <v>21</v>
      </c>
      <c r="L22" s="26">
        <v>22.9</v>
      </c>
      <c r="M22" s="26">
        <v>24.9</v>
      </c>
      <c r="N22" s="26">
        <v>26.8</v>
      </c>
      <c r="O22" s="26">
        <v>28.8</v>
      </c>
      <c r="P22" s="26">
        <v>30.8</v>
      </c>
      <c r="Q22" s="26">
        <v>32.799999999999997</v>
      </c>
      <c r="R22" s="26">
        <v>34.799999999999997</v>
      </c>
      <c r="S22" s="28">
        <v>36.799999999999997</v>
      </c>
      <c r="T22" s="26">
        <v>38.799999999999997</v>
      </c>
      <c r="U22" s="26">
        <v>40.799999999999997</v>
      </c>
      <c r="V22" s="26">
        <v>42.8</v>
      </c>
      <c r="W22" s="26">
        <v>44.8</v>
      </c>
      <c r="X22" s="26">
        <v>46.9</v>
      </c>
      <c r="Y22" s="26">
        <v>48.9</v>
      </c>
      <c r="Z22" s="26">
        <v>50.9</v>
      </c>
      <c r="AA22" s="26">
        <v>52.9</v>
      </c>
      <c r="AB22" s="26">
        <v>54.9</v>
      </c>
      <c r="AC22" s="26">
        <v>56.9</v>
      </c>
      <c r="AD22" s="26">
        <v>58.9</v>
      </c>
      <c r="AE22" s="26">
        <v>61</v>
      </c>
      <c r="AF22" s="26">
        <v>63</v>
      </c>
      <c r="AG22" s="26">
        <v>65</v>
      </c>
      <c r="AH22" s="28">
        <v>67</v>
      </c>
      <c r="AI22" s="26">
        <v>69</v>
      </c>
      <c r="AJ22" s="26">
        <v>71</v>
      </c>
      <c r="AK22" s="26">
        <v>73</v>
      </c>
      <c r="AL22" s="26">
        <v>75.099999999999994</v>
      </c>
      <c r="AM22" s="26">
        <v>77.099999999999994</v>
      </c>
      <c r="AN22" s="26">
        <v>79.099999999999994</v>
      </c>
      <c r="AO22" s="26">
        <v>81.099999999999994</v>
      </c>
      <c r="AP22" s="26">
        <v>83.1</v>
      </c>
      <c r="AQ22" s="26">
        <v>85.2</v>
      </c>
      <c r="AR22" s="26">
        <v>87.2</v>
      </c>
      <c r="AS22" s="26">
        <v>89.2</v>
      </c>
      <c r="AT22" s="26">
        <v>91.3</v>
      </c>
      <c r="AU22" s="26">
        <v>93.3</v>
      </c>
      <c r="AV22" s="26">
        <v>95.4</v>
      </c>
      <c r="AW22" s="28">
        <v>97.4</v>
      </c>
    </row>
    <row r="23" spans="1:49" ht="15.75" customHeight="1" x14ac:dyDescent="0.25">
      <c r="A23" s="11"/>
      <c r="C23" s="25">
        <v>24</v>
      </c>
      <c r="D23" s="9">
        <v>21</v>
      </c>
      <c r="E23" s="26">
        <v>9.1999999999999993</v>
      </c>
      <c r="F23" s="26">
        <v>11.2</v>
      </c>
      <c r="G23" s="26">
        <v>13.1</v>
      </c>
      <c r="H23" s="26">
        <v>15</v>
      </c>
      <c r="I23" s="26">
        <v>16.899999999999999</v>
      </c>
      <c r="J23" s="26">
        <v>18.8</v>
      </c>
      <c r="K23" s="26">
        <v>20.7</v>
      </c>
      <c r="L23" s="26">
        <v>22.6</v>
      </c>
      <c r="M23" s="26">
        <v>24.5</v>
      </c>
      <c r="N23" s="26">
        <v>26.5</v>
      </c>
      <c r="O23" s="26">
        <v>28.4</v>
      </c>
      <c r="P23" s="26">
        <v>30.4</v>
      </c>
      <c r="Q23" s="26">
        <v>32.4</v>
      </c>
      <c r="R23" s="26">
        <v>34.4</v>
      </c>
      <c r="S23" s="28">
        <v>36.4</v>
      </c>
      <c r="T23" s="26">
        <v>38.4</v>
      </c>
      <c r="U23" s="26">
        <v>40.4</v>
      </c>
      <c r="V23" s="26">
        <v>42.4</v>
      </c>
      <c r="W23" s="26">
        <v>44.5</v>
      </c>
      <c r="X23" s="26">
        <v>46.5</v>
      </c>
      <c r="Y23" s="26">
        <v>48.5</v>
      </c>
      <c r="Z23" s="26">
        <v>50.5</v>
      </c>
      <c r="AA23" s="26">
        <v>52.5</v>
      </c>
      <c r="AB23" s="26">
        <v>54.6</v>
      </c>
      <c r="AC23" s="26">
        <v>56.6</v>
      </c>
      <c r="AD23" s="26">
        <v>58.6</v>
      </c>
      <c r="AE23" s="26">
        <v>60.6</v>
      </c>
      <c r="AF23" s="26">
        <v>62.6</v>
      </c>
      <c r="AG23" s="26">
        <v>64.599999999999994</v>
      </c>
      <c r="AH23" s="28">
        <v>66.7</v>
      </c>
      <c r="AI23" s="26">
        <v>68.7</v>
      </c>
      <c r="AJ23" s="26">
        <v>70.7</v>
      </c>
      <c r="AK23" s="26">
        <v>72.7</v>
      </c>
      <c r="AL23" s="26">
        <v>74.7</v>
      </c>
      <c r="AM23" s="26">
        <v>76.8</v>
      </c>
      <c r="AN23" s="26">
        <v>78.8</v>
      </c>
      <c r="AO23" s="26">
        <v>80.8</v>
      </c>
      <c r="AP23" s="26">
        <v>82.8</v>
      </c>
      <c r="AQ23" s="26">
        <v>84.9</v>
      </c>
      <c r="AR23" s="26">
        <v>86.9</v>
      </c>
      <c r="AS23" s="26">
        <v>89</v>
      </c>
      <c r="AT23" s="26">
        <v>91</v>
      </c>
      <c r="AU23" s="26">
        <v>93.1</v>
      </c>
      <c r="AV23" s="26">
        <v>95.1</v>
      </c>
      <c r="AW23" s="28">
        <v>97.2</v>
      </c>
    </row>
    <row r="24" spans="1:49" ht="15.75" customHeight="1" x14ac:dyDescent="0.25">
      <c r="A24" s="11"/>
      <c r="C24" s="25">
        <v>25</v>
      </c>
      <c r="D24" s="9">
        <v>22</v>
      </c>
      <c r="E24" s="26">
        <v>9</v>
      </c>
      <c r="F24" s="26">
        <v>10.9</v>
      </c>
      <c r="G24" s="26">
        <v>12.8</v>
      </c>
      <c r="H24" s="26">
        <v>14.7</v>
      </c>
      <c r="I24" s="26">
        <v>16.600000000000001</v>
      </c>
      <c r="J24" s="26">
        <v>18.5</v>
      </c>
      <c r="K24" s="26">
        <v>20.3</v>
      </c>
      <c r="L24" s="26">
        <v>22.2</v>
      </c>
      <c r="M24" s="26">
        <v>24.1</v>
      </c>
      <c r="N24" s="26">
        <v>26.1</v>
      </c>
      <c r="O24" s="26">
        <v>28</v>
      </c>
      <c r="P24" s="26">
        <v>30</v>
      </c>
      <c r="Q24" s="26">
        <v>32</v>
      </c>
      <c r="R24" s="26">
        <v>34</v>
      </c>
      <c r="S24" s="28">
        <v>36</v>
      </c>
      <c r="T24" s="26">
        <v>38</v>
      </c>
      <c r="U24" s="26">
        <v>40</v>
      </c>
      <c r="V24" s="26">
        <v>42</v>
      </c>
      <c r="W24" s="26">
        <v>44.1</v>
      </c>
      <c r="X24" s="26">
        <v>46.1</v>
      </c>
      <c r="Y24" s="26">
        <v>48.1</v>
      </c>
      <c r="Z24" s="26">
        <v>50.2</v>
      </c>
      <c r="AA24" s="26">
        <v>52.2</v>
      </c>
      <c r="AB24" s="26">
        <v>54.2</v>
      </c>
      <c r="AC24" s="26">
        <v>56.2</v>
      </c>
      <c r="AD24" s="26">
        <v>58.2</v>
      </c>
      <c r="AE24" s="26">
        <v>60.3</v>
      </c>
      <c r="AF24" s="26">
        <v>62.3</v>
      </c>
      <c r="AG24" s="26">
        <v>64.3</v>
      </c>
      <c r="AH24" s="28">
        <v>66.3</v>
      </c>
      <c r="AI24" s="26">
        <v>68.400000000000006</v>
      </c>
      <c r="AJ24" s="26">
        <v>70.400000000000006</v>
      </c>
      <c r="AK24" s="26">
        <v>72.400000000000006</v>
      </c>
      <c r="AL24" s="26">
        <v>74.400000000000006</v>
      </c>
      <c r="AM24" s="26">
        <v>76.5</v>
      </c>
      <c r="AN24" s="26">
        <v>78.5</v>
      </c>
      <c r="AO24" s="26">
        <v>80.5</v>
      </c>
      <c r="AP24" s="26">
        <v>82.6</v>
      </c>
      <c r="AQ24" s="26">
        <v>84.6</v>
      </c>
      <c r="AR24" s="26">
        <v>86.6</v>
      </c>
      <c r="AS24" s="26">
        <v>88.7</v>
      </c>
      <c r="AT24" s="26">
        <v>90.8</v>
      </c>
      <c r="AU24" s="26">
        <v>92.8</v>
      </c>
      <c r="AV24" s="26">
        <v>94.9</v>
      </c>
      <c r="AW24" s="28">
        <v>97</v>
      </c>
    </row>
    <row r="25" spans="1:49" ht="15.75" customHeight="1" x14ac:dyDescent="0.25">
      <c r="A25" s="11"/>
      <c r="C25" s="25">
        <v>26</v>
      </c>
      <c r="D25" s="9">
        <v>23</v>
      </c>
      <c r="E25" s="26">
        <v>8.8000000000000007</v>
      </c>
      <c r="F25" s="26">
        <v>10.7</v>
      </c>
      <c r="G25" s="26">
        <v>12.6</v>
      </c>
      <c r="H25" s="26">
        <v>14.4</v>
      </c>
      <c r="I25" s="26">
        <v>16.3</v>
      </c>
      <c r="J25" s="26">
        <v>18.100000000000001</v>
      </c>
      <c r="K25" s="26">
        <v>20</v>
      </c>
      <c r="L25" s="26">
        <v>21.9</v>
      </c>
      <c r="M25" s="26">
        <v>23.8</v>
      </c>
      <c r="N25" s="26">
        <v>25.7</v>
      </c>
      <c r="O25" s="26">
        <v>27.6</v>
      </c>
      <c r="P25" s="26">
        <v>29.6</v>
      </c>
      <c r="Q25" s="26">
        <v>31.6</v>
      </c>
      <c r="R25" s="26">
        <v>33.6</v>
      </c>
      <c r="S25" s="28">
        <v>35.6</v>
      </c>
      <c r="T25" s="26">
        <v>37.6</v>
      </c>
      <c r="U25" s="26">
        <v>39.6</v>
      </c>
      <c r="V25" s="26">
        <v>41.7</v>
      </c>
      <c r="W25" s="26">
        <v>43.7</v>
      </c>
      <c r="X25" s="26">
        <v>45.7</v>
      </c>
      <c r="Y25" s="26">
        <v>47.7</v>
      </c>
      <c r="Z25" s="26">
        <v>49.8</v>
      </c>
      <c r="AA25" s="26">
        <v>51.8</v>
      </c>
      <c r="AB25" s="26">
        <v>53.8</v>
      </c>
      <c r="AC25" s="26">
        <v>55.9</v>
      </c>
      <c r="AD25" s="26">
        <v>57.9</v>
      </c>
      <c r="AE25" s="26">
        <v>59.9</v>
      </c>
      <c r="AF25" s="26">
        <v>61.9</v>
      </c>
      <c r="AG25" s="26">
        <v>64</v>
      </c>
      <c r="AH25" s="28">
        <v>66</v>
      </c>
      <c r="AI25" s="26">
        <v>68</v>
      </c>
      <c r="AJ25" s="26">
        <v>70.099999999999994</v>
      </c>
      <c r="AK25" s="26">
        <v>72.099999999999994</v>
      </c>
      <c r="AL25" s="26">
        <v>74.099999999999994</v>
      </c>
      <c r="AM25" s="26">
        <v>76.099999999999994</v>
      </c>
      <c r="AN25" s="26">
        <v>78.2</v>
      </c>
      <c r="AO25" s="26">
        <v>80.2</v>
      </c>
      <c r="AP25" s="26">
        <v>82.3</v>
      </c>
      <c r="AQ25" s="26">
        <v>84.3</v>
      </c>
      <c r="AR25" s="26">
        <v>86.4</v>
      </c>
      <c r="AS25" s="26">
        <v>88.4</v>
      </c>
      <c r="AT25" s="26">
        <v>90.5</v>
      </c>
      <c r="AU25" s="26">
        <v>92.6</v>
      </c>
      <c r="AV25" s="26">
        <v>94.7</v>
      </c>
      <c r="AW25" s="28">
        <v>96.8</v>
      </c>
    </row>
    <row r="26" spans="1:49" ht="15.75" customHeight="1" x14ac:dyDescent="0.25">
      <c r="A26" s="11"/>
      <c r="C26" s="25">
        <v>27</v>
      </c>
      <c r="D26" s="9">
        <v>24</v>
      </c>
      <c r="E26" s="26">
        <v>8.6</v>
      </c>
      <c r="F26" s="26">
        <v>10.5</v>
      </c>
      <c r="G26" s="26">
        <v>12.3</v>
      </c>
      <c r="H26" s="26">
        <v>14.2</v>
      </c>
      <c r="I26" s="26">
        <v>16</v>
      </c>
      <c r="J26" s="26">
        <v>17.8</v>
      </c>
      <c r="K26" s="26">
        <v>19.7</v>
      </c>
      <c r="L26" s="26">
        <v>21.5</v>
      </c>
      <c r="M26" s="26">
        <v>23.4</v>
      </c>
      <c r="N26" s="26">
        <v>25.3</v>
      </c>
      <c r="O26" s="26">
        <v>27.2</v>
      </c>
      <c r="P26" s="26">
        <v>29.2</v>
      </c>
      <c r="Q26" s="26">
        <v>31.2</v>
      </c>
      <c r="R26" s="26">
        <v>33.200000000000003</v>
      </c>
      <c r="S26" s="28">
        <v>35.200000000000003</v>
      </c>
      <c r="T26" s="26">
        <v>37.200000000000003</v>
      </c>
      <c r="U26" s="26">
        <v>39.200000000000003</v>
      </c>
      <c r="V26" s="26">
        <v>41.3</v>
      </c>
      <c r="W26" s="26">
        <v>43.3</v>
      </c>
      <c r="X26" s="26">
        <v>45.3</v>
      </c>
      <c r="Y26" s="26">
        <v>47.4</v>
      </c>
      <c r="Z26" s="26">
        <v>49.4</v>
      </c>
      <c r="AA26" s="26">
        <v>51.4</v>
      </c>
      <c r="AB26" s="26">
        <v>53.5</v>
      </c>
      <c r="AC26" s="26">
        <v>55.5</v>
      </c>
      <c r="AD26" s="26">
        <v>57.5</v>
      </c>
      <c r="AE26" s="26">
        <v>59.6</v>
      </c>
      <c r="AF26" s="26">
        <v>61.6</v>
      </c>
      <c r="AG26" s="26">
        <v>63.6</v>
      </c>
      <c r="AH26" s="28">
        <v>65.7</v>
      </c>
      <c r="AI26" s="26">
        <v>67.7</v>
      </c>
      <c r="AJ26" s="26">
        <v>69.7</v>
      </c>
      <c r="AK26" s="26">
        <v>71.8</v>
      </c>
      <c r="AL26" s="26">
        <v>73.8</v>
      </c>
      <c r="AM26" s="26">
        <v>75.8</v>
      </c>
      <c r="AN26" s="26">
        <v>77.900000000000006</v>
      </c>
      <c r="AO26" s="26">
        <v>79.900000000000006</v>
      </c>
      <c r="AP26" s="26">
        <v>82</v>
      </c>
      <c r="AQ26" s="26">
        <v>84</v>
      </c>
      <c r="AR26" s="26">
        <v>86.1</v>
      </c>
      <c r="AS26" s="26">
        <v>88.2</v>
      </c>
      <c r="AT26" s="26">
        <v>90.2</v>
      </c>
      <c r="AU26" s="26">
        <v>92.4</v>
      </c>
      <c r="AV26" s="26">
        <v>94.5</v>
      </c>
      <c r="AW26" s="28">
        <v>96.6</v>
      </c>
    </row>
    <row r="27" spans="1:49" ht="15.75" customHeight="1" x14ac:dyDescent="0.25">
      <c r="A27" s="11"/>
      <c r="C27" s="25">
        <v>28</v>
      </c>
      <c r="D27" s="9">
        <v>25</v>
      </c>
      <c r="E27" s="26">
        <v>8.4</v>
      </c>
      <c r="F27" s="26">
        <v>10.3</v>
      </c>
      <c r="G27" s="26">
        <v>12.1</v>
      </c>
      <c r="H27" s="26">
        <v>13.9</v>
      </c>
      <c r="I27" s="26">
        <v>15.7</v>
      </c>
      <c r="J27" s="26">
        <v>17.5</v>
      </c>
      <c r="K27" s="26">
        <v>19.3</v>
      </c>
      <c r="L27" s="26">
        <v>21.2</v>
      </c>
      <c r="M27" s="26">
        <v>23</v>
      </c>
      <c r="N27" s="26">
        <v>24.9</v>
      </c>
      <c r="O27" s="26">
        <v>26.8</v>
      </c>
      <c r="P27" s="26">
        <v>28.8</v>
      </c>
      <c r="Q27" s="26">
        <v>30.8</v>
      </c>
      <c r="R27" s="26">
        <v>32.799999999999997</v>
      </c>
      <c r="S27" s="28">
        <v>34.799999999999997</v>
      </c>
      <c r="T27" s="26">
        <v>36.799999999999997</v>
      </c>
      <c r="U27" s="26">
        <v>38.799999999999997</v>
      </c>
      <c r="V27" s="26">
        <v>40.9</v>
      </c>
      <c r="W27" s="26">
        <v>42.9</v>
      </c>
      <c r="X27" s="26">
        <v>44.9</v>
      </c>
      <c r="Y27" s="26">
        <v>47</v>
      </c>
      <c r="Z27" s="26">
        <v>49</v>
      </c>
      <c r="AA27" s="37">
        <v>18629</v>
      </c>
      <c r="AB27" s="26">
        <v>53.1</v>
      </c>
      <c r="AC27" s="26">
        <v>55.1</v>
      </c>
      <c r="AD27" s="26">
        <v>57.2</v>
      </c>
      <c r="AE27" s="26">
        <v>59.2</v>
      </c>
      <c r="AF27" s="26">
        <v>61.2</v>
      </c>
      <c r="AG27" s="26">
        <v>63.3</v>
      </c>
      <c r="AH27" s="38">
        <v>23802</v>
      </c>
      <c r="AI27" s="26">
        <v>67.400000000000006</v>
      </c>
      <c r="AJ27" s="26">
        <v>69.400000000000006</v>
      </c>
      <c r="AK27" s="26">
        <v>71.400000000000006</v>
      </c>
      <c r="AL27" s="26">
        <v>73.5</v>
      </c>
      <c r="AM27" s="26">
        <v>75.5</v>
      </c>
      <c r="AN27" s="26">
        <v>77.599999999999994</v>
      </c>
      <c r="AO27" s="26">
        <v>79.599999999999994</v>
      </c>
      <c r="AP27" s="26">
        <v>81.7</v>
      </c>
      <c r="AQ27" s="26">
        <v>83.7</v>
      </c>
      <c r="AR27" s="26">
        <v>85.8</v>
      </c>
      <c r="AS27" s="26">
        <v>87.9</v>
      </c>
      <c r="AT27" s="26">
        <v>90</v>
      </c>
      <c r="AU27" s="26">
        <v>92.1</v>
      </c>
      <c r="AV27" s="26">
        <v>94.3</v>
      </c>
      <c r="AW27" s="28">
        <v>96.4</v>
      </c>
    </row>
    <row r="28" spans="1:49" ht="15.75" customHeight="1" x14ac:dyDescent="0.25">
      <c r="A28" s="11"/>
      <c r="C28" s="25">
        <v>29</v>
      </c>
      <c r="D28" s="9">
        <v>26</v>
      </c>
      <c r="E28" s="26">
        <v>8.1999999999999993</v>
      </c>
      <c r="F28" s="26">
        <v>10</v>
      </c>
      <c r="G28" s="26">
        <v>11.8</v>
      </c>
      <c r="H28" s="26">
        <v>13.6</v>
      </c>
      <c r="I28" s="26">
        <v>15.4</v>
      </c>
      <c r="J28" s="26">
        <v>17.2</v>
      </c>
      <c r="K28" s="26">
        <v>19</v>
      </c>
      <c r="L28" s="26">
        <v>20.8</v>
      </c>
      <c r="M28" s="26">
        <v>22.7</v>
      </c>
      <c r="N28" s="26">
        <v>24.6</v>
      </c>
      <c r="O28" s="26">
        <v>26.5</v>
      </c>
      <c r="P28" s="26">
        <v>28.4</v>
      </c>
      <c r="Q28" s="26">
        <v>30.4</v>
      </c>
      <c r="R28" s="26">
        <v>32.4</v>
      </c>
      <c r="S28" s="28">
        <v>34.4</v>
      </c>
      <c r="T28" s="26">
        <v>36.4</v>
      </c>
      <c r="U28" s="26">
        <v>38.4</v>
      </c>
      <c r="V28" s="26">
        <v>40.5</v>
      </c>
      <c r="W28" s="26">
        <v>42.5</v>
      </c>
      <c r="X28" s="26">
        <v>44.6</v>
      </c>
      <c r="Y28" s="26">
        <v>46.6</v>
      </c>
      <c r="Z28" s="26">
        <v>48.7</v>
      </c>
      <c r="AA28" s="26">
        <v>50.7</v>
      </c>
      <c r="AB28" s="26">
        <v>52.7</v>
      </c>
      <c r="AC28" s="26">
        <v>54.8</v>
      </c>
      <c r="AD28" s="26">
        <v>56.8</v>
      </c>
      <c r="AE28" s="26">
        <v>58.9</v>
      </c>
      <c r="AF28" s="26">
        <v>60.9</v>
      </c>
      <c r="AG28" s="26">
        <v>62.9</v>
      </c>
      <c r="AH28" s="28">
        <v>65</v>
      </c>
      <c r="AI28" s="26">
        <v>67</v>
      </c>
      <c r="AJ28" s="26">
        <v>69.099999999999994</v>
      </c>
      <c r="AK28" s="26">
        <v>71.099999999999994</v>
      </c>
      <c r="AL28" s="26">
        <v>73.2</v>
      </c>
      <c r="AM28" s="26">
        <v>75.2</v>
      </c>
      <c r="AN28" s="26">
        <v>77.3</v>
      </c>
      <c r="AO28" s="26">
        <v>79.3</v>
      </c>
      <c r="AP28" s="26">
        <v>81.400000000000006</v>
      </c>
      <c r="AQ28" s="26">
        <v>83.4</v>
      </c>
      <c r="AR28" s="26">
        <v>85.5</v>
      </c>
      <c r="AS28" s="26">
        <v>87.6</v>
      </c>
      <c r="AT28" s="26">
        <v>89.7</v>
      </c>
      <c r="AU28" s="26">
        <v>91.9</v>
      </c>
      <c r="AV28" s="26">
        <v>94</v>
      </c>
      <c r="AW28" s="28">
        <v>96.2</v>
      </c>
    </row>
    <row r="29" spans="1:49" ht="15.75" customHeight="1" x14ac:dyDescent="0.25">
      <c r="A29" s="11"/>
      <c r="C29" s="25">
        <v>30</v>
      </c>
      <c r="D29" s="9">
        <v>27</v>
      </c>
      <c r="E29" s="39">
        <v>8</v>
      </c>
      <c r="F29" s="39">
        <v>9.8000000000000007</v>
      </c>
      <c r="G29" s="39">
        <v>11.6</v>
      </c>
      <c r="H29" s="39">
        <v>13.4</v>
      </c>
      <c r="I29" s="39">
        <v>15.1</v>
      </c>
      <c r="J29" s="39">
        <v>16.899999999999999</v>
      </c>
      <c r="K29" s="39">
        <v>18.7</v>
      </c>
      <c r="L29" s="39">
        <v>20.5</v>
      </c>
      <c r="M29" s="39">
        <v>22.3</v>
      </c>
      <c r="N29" s="39">
        <v>24.2</v>
      </c>
      <c r="O29" s="39">
        <v>26.1</v>
      </c>
      <c r="P29" s="39">
        <v>28</v>
      </c>
      <c r="Q29" s="39">
        <v>30</v>
      </c>
      <c r="R29" s="39">
        <v>31.9</v>
      </c>
      <c r="S29" s="40">
        <v>34</v>
      </c>
      <c r="T29" s="39">
        <v>36</v>
      </c>
      <c r="U29" s="39">
        <v>38</v>
      </c>
      <c r="V29" s="39">
        <v>40.1</v>
      </c>
      <c r="W29" s="39">
        <v>42.1</v>
      </c>
      <c r="X29" s="39">
        <v>44.2</v>
      </c>
      <c r="Y29" s="39">
        <v>46.2</v>
      </c>
      <c r="Z29" s="39">
        <v>48.3</v>
      </c>
      <c r="AA29" s="39">
        <v>50.3</v>
      </c>
      <c r="AB29" s="39">
        <v>52.4</v>
      </c>
      <c r="AC29" s="39">
        <v>54.4</v>
      </c>
      <c r="AD29" s="39">
        <v>56.5</v>
      </c>
      <c r="AE29" s="39">
        <v>58.5</v>
      </c>
      <c r="AF29" s="39">
        <v>60.5</v>
      </c>
      <c r="AG29" s="39">
        <v>62.6</v>
      </c>
      <c r="AH29" s="40">
        <v>64.599999999999994</v>
      </c>
      <c r="AI29" s="39">
        <v>66.7</v>
      </c>
      <c r="AJ29" s="39">
        <v>68.7</v>
      </c>
      <c r="AK29" s="39">
        <v>70.8</v>
      </c>
      <c r="AL29" s="39">
        <v>72.8</v>
      </c>
      <c r="AM29" s="39">
        <v>74.900000000000006</v>
      </c>
      <c r="AN29" s="39">
        <v>76.900000000000006</v>
      </c>
      <c r="AO29" s="39">
        <v>79</v>
      </c>
      <c r="AP29" s="39">
        <v>81.099999999999994</v>
      </c>
      <c r="AQ29" s="39">
        <v>83.1</v>
      </c>
      <c r="AR29" s="39">
        <v>85.2</v>
      </c>
      <c r="AS29" s="39">
        <v>87.3</v>
      </c>
      <c r="AT29" s="39">
        <v>89.5</v>
      </c>
      <c r="AU29" s="39">
        <v>91.6</v>
      </c>
      <c r="AV29" s="39">
        <v>93.8</v>
      </c>
      <c r="AW29" s="40">
        <v>96</v>
      </c>
    </row>
  </sheetData>
  <mergeCells count="2">
    <mergeCell ref="A1:B1"/>
    <mergeCell ref="A8:B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Számítás</vt:lpstr>
      <vt:lpstr>Sűrűség</vt:lpstr>
      <vt:lpstr>Korrekció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2020-11-21T10:51:46Z</dcterms:created>
  <dcterms:modified xsi:type="dcterms:W3CDTF">2026-03-03T11:26:52Z</dcterms:modified>
</cp:coreProperties>
</file>